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8904"/>
  </bookViews>
  <sheets>
    <sheet name="Производство сыров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3" l="1"/>
  <c r="I110" i="3"/>
  <c r="J110" i="3"/>
  <c r="K110" i="3"/>
  <c r="L110" i="3"/>
  <c r="M110" i="3"/>
  <c r="N110" i="3"/>
  <c r="O110" i="3"/>
  <c r="D76" i="3"/>
  <c r="P81" i="3"/>
  <c r="P82" i="3"/>
  <c r="P83" i="3"/>
  <c r="P84" i="3"/>
  <c r="E93" i="3"/>
  <c r="F93" i="3"/>
  <c r="G93" i="3"/>
  <c r="H93" i="3"/>
  <c r="I93" i="3"/>
  <c r="J93" i="3"/>
  <c r="K93" i="3"/>
  <c r="L93" i="3"/>
  <c r="M93" i="3"/>
  <c r="N93" i="3"/>
  <c r="O93" i="3"/>
  <c r="E92" i="3"/>
  <c r="F92" i="3"/>
  <c r="G92" i="3"/>
  <c r="H92" i="3"/>
  <c r="I92" i="3"/>
  <c r="J92" i="3"/>
  <c r="K92" i="3"/>
  <c r="L92" i="3"/>
  <c r="M92" i="3"/>
  <c r="N92" i="3"/>
  <c r="O92" i="3"/>
  <c r="E91" i="3"/>
  <c r="F91" i="3"/>
  <c r="G91" i="3"/>
  <c r="H91" i="3"/>
  <c r="I91" i="3"/>
  <c r="J91" i="3"/>
  <c r="K91" i="3"/>
  <c r="L91" i="3"/>
  <c r="M91" i="3"/>
  <c r="N91" i="3"/>
  <c r="O91" i="3"/>
  <c r="E90" i="3"/>
  <c r="F90" i="3"/>
  <c r="G90" i="3"/>
  <c r="H90" i="3"/>
  <c r="I90" i="3"/>
  <c r="J90" i="3"/>
  <c r="K90" i="3"/>
  <c r="L90" i="3"/>
  <c r="M90" i="3"/>
  <c r="N90" i="3"/>
  <c r="O90" i="3"/>
  <c r="D93" i="3"/>
  <c r="D92" i="3"/>
  <c r="D91" i="3"/>
  <c r="D90" i="3"/>
  <c r="A90" i="3"/>
  <c r="A91" i="3"/>
  <c r="A92" i="3"/>
  <c r="A93" i="3"/>
  <c r="H44" i="3"/>
  <c r="I44" i="3"/>
  <c r="J44" i="3"/>
  <c r="K44" i="3"/>
  <c r="L44" i="3"/>
  <c r="M44" i="3"/>
  <c r="N44" i="3"/>
  <c r="O44" i="3"/>
  <c r="H42" i="3"/>
  <c r="I42" i="3"/>
  <c r="J42" i="3"/>
  <c r="K42" i="3"/>
  <c r="L42" i="3"/>
  <c r="M42" i="3"/>
  <c r="N42" i="3"/>
  <c r="O42" i="3"/>
  <c r="H40" i="3"/>
  <c r="I40" i="3"/>
  <c r="J40" i="3"/>
  <c r="K40" i="3"/>
  <c r="L40" i="3"/>
  <c r="M40" i="3"/>
  <c r="N40" i="3"/>
  <c r="O40" i="3"/>
  <c r="H39" i="3"/>
  <c r="I39" i="3"/>
  <c r="J39" i="3"/>
  <c r="K39" i="3"/>
  <c r="L39" i="3"/>
  <c r="M39" i="3"/>
  <c r="N39" i="3"/>
  <c r="O39" i="3"/>
  <c r="P9" i="3"/>
  <c r="P10" i="3"/>
  <c r="P11" i="3"/>
  <c r="P12" i="3"/>
  <c r="E10" i="3"/>
  <c r="F10" i="3"/>
  <c r="G10" i="3"/>
  <c r="H10" i="3"/>
  <c r="I10" i="3"/>
  <c r="J10" i="3"/>
  <c r="K10" i="3"/>
  <c r="L10" i="3"/>
  <c r="M10" i="3"/>
  <c r="N10" i="3"/>
  <c r="O10" i="3"/>
  <c r="E9" i="3"/>
  <c r="F9" i="3"/>
  <c r="G9" i="3"/>
  <c r="H9" i="3"/>
  <c r="I9" i="3"/>
  <c r="J9" i="3"/>
  <c r="K9" i="3"/>
  <c r="L9" i="3"/>
  <c r="M9" i="3"/>
  <c r="N9" i="3"/>
  <c r="O9" i="3"/>
  <c r="D10" i="3"/>
  <c r="D9" i="3"/>
  <c r="A23" i="3"/>
  <c r="A24" i="3"/>
  <c r="A25" i="3"/>
  <c r="A26" i="3"/>
  <c r="A27" i="3"/>
  <c r="A28" i="3"/>
  <c r="A22" i="3"/>
  <c r="A15" i="3"/>
  <c r="A16" i="3"/>
  <c r="A17" i="3"/>
  <c r="A18" i="3"/>
  <c r="A19" i="3"/>
  <c r="A20" i="3"/>
  <c r="A14" i="3"/>
  <c r="A87" i="3"/>
  <c r="A88" i="3"/>
  <c r="A89" i="3"/>
  <c r="A86" i="3"/>
  <c r="E11" i="3" l="1"/>
  <c r="F11" i="3"/>
  <c r="G11" i="3"/>
  <c r="H11" i="3"/>
  <c r="I11" i="3"/>
  <c r="J11" i="3"/>
  <c r="K11" i="3"/>
  <c r="L11" i="3"/>
  <c r="M11" i="3"/>
  <c r="N11" i="3"/>
  <c r="O11" i="3"/>
  <c r="D11" i="3"/>
  <c r="E88" i="3" l="1"/>
  <c r="F88" i="3"/>
  <c r="G88" i="3"/>
  <c r="H88" i="3"/>
  <c r="I88" i="3"/>
  <c r="J88" i="3"/>
  <c r="K88" i="3"/>
  <c r="L88" i="3"/>
  <c r="M88" i="3"/>
  <c r="N88" i="3"/>
  <c r="O88" i="3"/>
  <c r="D88" i="3"/>
  <c r="E112" i="3"/>
  <c r="F112" i="3"/>
  <c r="G112" i="3"/>
  <c r="H112" i="3"/>
  <c r="I112" i="3"/>
  <c r="J112" i="3"/>
  <c r="K112" i="3"/>
  <c r="L112" i="3"/>
  <c r="M112" i="3"/>
  <c r="N112" i="3"/>
  <c r="O112" i="3"/>
  <c r="E113" i="3"/>
  <c r="F113" i="3"/>
  <c r="G113" i="3"/>
  <c r="H113" i="3"/>
  <c r="I113" i="3"/>
  <c r="J113" i="3"/>
  <c r="K113" i="3"/>
  <c r="L113" i="3"/>
  <c r="M113" i="3"/>
  <c r="N113" i="3"/>
  <c r="O113" i="3"/>
  <c r="D112" i="3"/>
  <c r="D113" i="3"/>
  <c r="P79" i="3" l="1"/>
  <c r="E87" i="3"/>
  <c r="F87" i="3"/>
  <c r="G87" i="3"/>
  <c r="H87" i="3"/>
  <c r="I87" i="3"/>
  <c r="J87" i="3"/>
  <c r="K87" i="3"/>
  <c r="L87" i="3"/>
  <c r="M87" i="3"/>
  <c r="N87" i="3"/>
  <c r="O87" i="3"/>
  <c r="D87" i="3"/>
  <c r="D86" i="3"/>
  <c r="P78" i="3" l="1"/>
  <c r="D131" i="3"/>
  <c r="E89" i="3"/>
  <c r="F89" i="3"/>
  <c r="G89" i="3"/>
  <c r="H89" i="3"/>
  <c r="I89" i="3"/>
  <c r="J89" i="3"/>
  <c r="K89" i="3"/>
  <c r="L89" i="3"/>
  <c r="M89" i="3"/>
  <c r="N89" i="3"/>
  <c r="O89" i="3"/>
  <c r="D89" i="3"/>
  <c r="E86" i="3"/>
  <c r="F86" i="3"/>
  <c r="G86" i="3"/>
  <c r="H86" i="3"/>
  <c r="I86" i="3"/>
  <c r="J86" i="3"/>
  <c r="K86" i="3"/>
  <c r="L86" i="3"/>
  <c r="M86" i="3"/>
  <c r="N86" i="3"/>
  <c r="O86" i="3"/>
  <c r="P80" i="3" l="1"/>
  <c r="P76" i="3" s="1"/>
  <c r="P77" i="3"/>
  <c r="D85" i="3"/>
  <c r="E7" i="3"/>
  <c r="F7" i="3"/>
  <c r="G7" i="3"/>
  <c r="H7" i="3"/>
  <c r="I7" i="3"/>
  <c r="J7" i="3"/>
  <c r="K7" i="3"/>
  <c r="L7" i="3"/>
  <c r="M7" i="3"/>
  <c r="N7" i="3"/>
  <c r="O7" i="3"/>
  <c r="D7" i="3"/>
  <c r="D12" i="3"/>
  <c r="E13" i="3"/>
  <c r="F13" i="3"/>
  <c r="G13" i="3"/>
  <c r="H13" i="3"/>
  <c r="I13" i="3"/>
  <c r="J13" i="3"/>
  <c r="K13" i="3"/>
  <c r="L13" i="3"/>
  <c r="D13" i="3"/>
  <c r="P7" i="3" l="1"/>
  <c r="E76" i="3"/>
  <c r="F76" i="3"/>
  <c r="G76" i="3"/>
  <c r="H76" i="3"/>
  <c r="I76" i="3"/>
  <c r="J76" i="3"/>
  <c r="K76" i="3"/>
  <c r="L76" i="3"/>
  <c r="M76" i="3"/>
  <c r="N76" i="3"/>
  <c r="O76" i="3"/>
  <c r="E147" i="3"/>
  <c r="F147" i="3"/>
  <c r="G147" i="3"/>
  <c r="H147" i="3"/>
  <c r="I147" i="3"/>
  <c r="J147" i="3"/>
  <c r="K147" i="3"/>
  <c r="L147" i="3"/>
  <c r="M147" i="3"/>
  <c r="N147" i="3"/>
  <c r="O147" i="3"/>
  <c r="D147" i="3"/>
  <c r="E139" i="3"/>
  <c r="F139" i="3"/>
  <c r="G139" i="3"/>
  <c r="H139" i="3"/>
  <c r="I139" i="3"/>
  <c r="J139" i="3"/>
  <c r="K139" i="3"/>
  <c r="L139" i="3"/>
  <c r="M139" i="3"/>
  <c r="N139" i="3"/>
  <c r="O139" i="3"/>
  <c r="D139" i="3"/>
  <c r="E131" i="3"/>
  <c r="F131" i="3"/>
  <c r="G131" i="3"/>
  <c r="H131" i="3"/>
  <c r="I131" i="3"/>
  <c r="J131" i="3"/>
  <c r="K131" i="3"/>
  <c r="L131" i="3"/>
  <c r="M131" i="3"/>
  <c r="N131" i="3"/>
  <c r="O131" i="3"/>
  <c r="E124" i="3"/>
  <c r="F124" i="3"/>
  <c r="G124" i="3"/>
  <c r="H124" i="3"/>
  <c r="I124" i="3"/>
  <c r="J124" i="3"/>
  <c r="K124" i="3"/>
  <c r="L124" i="3"/>
  <c r="M124" i="3"/>
  <c r="N124" i="3"/>
  <c r="O124" i="3"/>
  <c r="D124" i="3"/>
  <c r="E12" i="3"/>
  <c r="D60" i="3" l="1"/>
  <c r="E85" i="3"/>
  <c r="E60" i="3" s="1"/>
  <c r="N85" i="3"/>
  <c r="N60" i="3" s="1"/>
  <c r="G85" i="3"/>
  <c r="G60" i="3" s="1"/>
  <c r="J85" i="3"/>
  <c r="J60" i="3" s="1"/>
  <c r="M85" i="3"/>
  <c r="M60" i="3" s="1"/>
  <c r="I85" i="3"/>
  <c r="I60" i="3" s="1"/>
  <c r="F85" i="3"/>
  <c r="F60" i="3" s="1"/>
  <c r="H85" i="3"/>
  <c r="H60" i="3" s="1"/>
  <c r="L85" i="3"/>
  <c r="L60" i="3" s="1"/>
  <c r="O85" i="3"/>
  <c r="O60" i="3" s="1"/>
  <c r="K85" i="3"/>
  <c r="K60" i="3" s="1"/>
  <c r="F12" i="3"/>
  <c r="E155" i="3"/>
  <c r="G155" i="3"/>
  <c r="J155" i="3"/>
  <c r="K155" i="3"/>
  <c r="M155" i="3"/>
  <c r="N155" i="3"/>
  <c r="D155" i="3"/>
  <c r="D138" i="3"/>
  <c r="D8" i="3"/>
  <c r="K63" i="3" l="1"/>
  <c r="K117" i="3" s="1"/>
  <c r="N63" i="3"/>
  <c r="N117" i="3" s="1"/>
  <c r="J63" i="3"/>
  <c r="J117" i="3" s="1"/>
  <c r="F63" i="3"/>
  <c r="F117" i="3" s="1"/>
  <c r="M63" i="3"/>
  <c r="M117" i="3" s="1"/>
  <c r="I63" i="3"/>
  <c r="I117" i="3" s="1"/>
  <c r="E63" i="3"/>
  <c r="E117" i="3" s="1"/>
  <c r="O63" i="3"/>
  <c r="O117" i="3" s="1"/>
  <c r="G63" i="3"/>
  <c r="G117" i="3" s="1"/>
  <c r="D63" i="3"/>
  <c r="D117" i="3" s="1"/>
  <c r="L63" i="3"/>
  <c r="L117" i="3" s="1"/>
  <c r="H63" i="3"/>
  <c r="H117" i="3" s="1"/>
  <c r="G12" i="3"/>
  <c r="O155" i="3"/>
  <c r="I155" i="3"/>
  <c r="F155" i="3"/>
  <c r="L155" i="3"/>
  <c r="H155" i="3"/>
  <c r="D6" i="3"/>
  <c r="D5" i="3" l="1"/>
  <c r="H12" i="3"/>
  <c r="E6" i="3"/>
  <c r="E8" i="3"/>
  <c r="F6" i="3"/>
  <c r="F8" i="3"/>
  <c r="D42" i="3" l="1"/>
  <c r="D40" i="3"/>
  <c r="D39" i="3"/>
  <c r="D37" i="3"/>
  <c r="D38" i="3"/>
  <c r="D32" i="3"/>
  <c r="D36" i="3"/>
  <c r="D111" i="3" s="1"/>
  <c r="D34" i="3"/>
  <c r="D109" i="3" s="1"/>
  <c r="D35" i="3"/>
  <c r="D108" i="3" s="1"/>
  <c r="D33" i="3"/>
  <c r="D107" i="3" s="1"/>
  <c r="D31" i="3"/>
  <c r="D30" i="3"/>
  <c r="D41" i="3"/>
  <c r="F5" i="3"/>
  <c r="E5" i="3"/>
  <c r="I12" i="3"/>
  <c r="D99" i="3"/>
  <c r="D98" i="3" s="1"/>
  <c r="G6" i="3"/>
  <c r="H6" i="3"/>
  <c r="G8" i="3"/>
  <c r="F40" i="3" l="1"/>
  <c r="F39" i="3"/>
  <c r="F42" i="3"/>
  <c r="E40" i="3"/>
  <c r="E42" i="3"/>
  <c r="E39" i="3"/>
  <c r="D110" i="3"/>
  <c r="F38" i="3"/>
  <c r="F32" i="3"/>
  <c r="D106" i="3"/>
  <c r="E32" i="3"/>
  <c r="E38" i="3"/>
  <c r="F36" i="3"/>
  <c r="F111" i="3" s="1"/>
  <c r="F37" i="3"/>
  <c r="E36" i="3"/>
  <c r="E111" i="3" s="1"/>
  <c r="E37" i="3"/>
  <c r="E34" i="3"/>
  <c r="E109" i="3" s="1"/>
  <c r="E35" i="3"/>
  <c r="E108" i="3" s="1"/>
  <c r="F34" i="3"/>
  <c r="F109" i="3" s="1"/>
  <c r="F35" i="3"/>
  <c r="F108" i="3" s="1"/>
  <c r="E31" i="3"/>
  <c r="E33" i="3"/>
  <c r="E107" i="3" s="1"/>
  <c r="F31" i="3"/>
  <c r="F33" i="3"/>
  <c r="F107" i="3" s="1"/>
  <c r="E30" i="3"/>
  <c r="F30" i="3"/>
  <c r="D29" i="3"/>
  <c r="D43" i="3" s="1"/>
  <c r="D44" i="3" s="1"/>
  <c r="E41" i="3"/>
  <c r="F41" i="3"/>
  <c r="G5" i="3"/>
  <c r="J12" i="3"/>
  <c r="F99" i="3"/>
  <c r="F98" i="3" s="1"/>
  <c r="E99" i="3"/>
  <c r="E98" i="3" s="1"/>
  <c r="H8" i="3"/>
  <c r="I6" i="3"/>
  <c r="G42" i="3" l="1"/>
  <c r="G40" i="3"/>
  <c r="G39" i="3"/>
  <c r="F110" i="3"/>
  <c r="E110" i="3"/>
  <c r="E106" i="3"/>
  <c r="G38" i="3"/>
  <c r="G32" i="3"/>
  <c r="F106" i="3"/>
  <c r="G36" i="3"/>
  <c r="G111" i="3" s="1"/>
  <c r="G37" i="3"/>
  <c r="G110" i="3" s="1"/>
  <c r="G34" i="3"/>
  <c r="G109" i="3" s="1"/>
  <c r="G35" i="3"/>
  <c r="G108" i="3" s="1"/>
  <c r="G31" i="3"/>
  <c r="G33" i="3"/>
  <c r="G107" i="3" s="1"/>
  <c r="G30" i="3"/>
  <c r="G41" i="3"/>
  <c r="H5" i="3"/>
  <c r="E29" i="3"/>
  <c r="F29" i="3"/>
  <c r="K12" i="3"/>
  <c r="G99" i="3"/>
  <c r="G98" i="3" s="1"/>
  <c r="N8" i="3"/>
  <c r="O8" i="3"/>
  <c r="J6" i="3"/>
  <c r="I8" i="3"/>
  <c r="H38" i="3" l="1"/>
  <c r="H32" i="3"/>
  <c r="G106" i="3"/>
  <c r="H36" i="3"/>
  <c r="H111" i="3" s="1"/>
  <c r="H37" i="3"/>
  <c r="H34" i="3"/>
  <c r="H109" i="3" s="1"/>
  <c r="H35" i="3"/>
  <c r="H108" i="3" s="1"/>
  <c r="H33" i="3"/>
  <c r="H107" i="3" s="1"/>
  <c r="H31" i="3"/>
  <c r="H30" i="3"/>
  <c r="H41" i="3"/>
  <c r="G29" i="3"/>
  <c r="I5" i="3"/>
  <c r="L12" i="3"/>
  <c r="F43" i="3"/>
  <c r="F44" i="3" s="1"/>
  <c r="E43" i="3"/>
  <c r="E44" i="3" s="1"/>
  <c r="H99" i="3"/>
  <c r="H98" i="3" s="1"/>
  <c r="J8" i="3"/>
  <c r="K6" i="3"/>
  <c r="I38" i="3" l="1"/>
  <c r="I32" i="3"/>
  <c r="H106" i="3"/>
  <c r="I36" i="3"/>
  <c r="I111" i="3" s="1"/>
  <c r="I37" i="3"/>
  <c r="I34" i="3"/>
  <c r="I109" i="3" s="1"/>
  <c r="I35" i="3"/>
  <c r="I108" i="3" s="1"/>
  <c r="I31" i="3"/>
  <c r="I33" i="3"/>
  <c r="I107" i="3" s="1"/>
  <c r="I30" i="3"/>
  <c r="I41" i="3"/>
  <c r="H29" i="3"/>
  <c r="H43" i="3" s="1"/>
  <c r="J5" i="3"/>
  <c r="M12" i="3"/>
  <c r="G43" i="3"/>
  <c r="G44" i="3" s="1"/>
  <c r="I99" i="3"/>
  <c r="I98" i="3" s="1"/>
  <c r="K8" i="3"/>
  <c r="M13" i="3"/>
  <c r="L6" i="3"/>
  <c r="J38" i="3" l="1"/>
  <c r="J32" i="3"/>
  <c r="I106" i="3"/>
  <c r="J36" i="3"/>
  <c r="J111" i="3" s="1"/>
  <c r="J37" i="3"/>
  <c r="J34" i="3"/>
  <c r="J109" i="3" s="1"/>
  <c r="J35" i="3"/>
  <c r="J108" i="3" s="1"/>
  <c r="J31" i="3"/>
  <c r="J33" i="3"/>
  <c r="J107" i="3" s="1"/>
  <c r="J30" i="3"/>
  <c r="J41" i="3"/>
  <c r="I29" i="3"/>
  <c r="K5" i="3"/>
  <c r="O12" i="3"/>
  <c r="N12" i="3"/>
  <c r="J99" i="3"/>
  <c r="J98" i="3" s="1"/>
  <c r="M6" i="3"/>
  <c r="N13" i="3"/>
  <c r="M8" i="3"/>
  <c r="L8" i="3"/>
  <c r="K32" i="3" l="1"/>
  <c r="K38" i="3"/>
  <c r="J106" i="3"/>
  <c r="K36" i="3"/>
  <c r="K111" i="3" s="1"/>
  <c r="K37" i="3"/>
  <c r="K35" i="3"/>
  <c r="K108" i="3" s="1"/>
  <c r="K34" i="3"/>
  <c r="K109" i="3" s="1"/>
  <c r="K33" i="3"/>
  <c r="K107" i="3" s="1"/>
  <c r="K31" i="3"/>
  <c r="K30" i="3"/>
  <c r="P8" i="3"/>
  <c r="K41" i="3"/>
  <c r="J29" i="3"/>
  <c r="L5" i="3"/>
  <c r="I43" i="3"/>
  <c r="K99" i="3"/>
  <c r="K98" i="3" s="1"/>
  <c r="M5" i="3"/>
  <c r="N6" i="3"/>
  <c r="K106" i="3" l="1"/>
  <c r="L38" i="3"/>
  <c r="L32" i="3"/>
  <c r="M38" i="3"/>
  <c r="M32" i="3"/>
  <c r="L36" i="3"/>
  <c r="L111" i="3" s="1"/>
  <c r="L37" i="3"/>
  <c r="M36" i="3"/>
  <c r="M111" i="3" s="1"/>
  <c r="M37" i="3"/>
  <c r="M34" i="3"/>
  <c r="M109" i="3" s="1"/>
  <c r="M35" i="3"/>
  <c r="M108" i="3" s="1"/>
  <c r="L34" i="3"/>
  <c r="L109" i="3" s="1"/>
  <c r="L35" i="3"/>
  <c r="L108" i="3" s="1"/>
  <c r="M31" i="3"/>
  <c r="M33" i="3"/>
  <c r="M107" i="3" s="1"/>
  <c r="L33" i="3"/>
  <c r="L107" i="3" s="1"/>
  <c r="L31" i="3"/>
  <c r="L30" i="3"/>
  <c r="M30" i="3"/>
  <c r="L41" i="3"/>
  <c r="M41" i="3"/>
  <c r="O6" i="3"/>
  <c r="P6" i="3" s="1"/>
  <c r="O13" i="3"/>
  <c r="K29" i="3"/>
  <c r="M99" i="3"/>
  <c r="M98" i="3" s="1"/>
  <c r="J43" i="3"/>
  <c r="L99" i="3"/>
  <c r="L98" i="3" s="1"/>
  <c r="N5" i="3"/>
  <c r="M106" i="3" l="1"/>
  <c r="L106" i="3"/>
  <c r="N38" i="3"/>
  <c r="N32" i="3"/>
  <c r="N36" i="3"/>
  <c r="N111" i="3" s="1"/>
  <c r="N37" i="3"/>
  <c r="N34" i="3"/>
  <c r="N109" i="3" s="1"/>
  <c r="N35" i="3"/>
  <c r="N108" i="3" s="1"/>
  <c r="N31" i="3"/>
  <c r="N33" i="3"/>
  <c r="N107" i="3" s="1"/>
  <c r="N30" i="3"/>
  <c r="O5" i="3"/>
  <c r="N41" i="3"/>
  <c r="L29" i="3"/>
  <c r="M29" i="3"/>
  <c r="K43" i="3"/>
  <c r="N99" i="3"/>
  <c r="N98" i="3" s="1"/>
  <c r="N106" i="3" l="1"/>
  <c r="O38" i="3"/>
  <c r="O32" i="3"/>
  <c r="O36" i="3"/>
  <c r="O111" i="3" s="1"/>
  <c r="O37" i="3"/>
  <c r="O35" i="3"/>
  <c r="O108" i="3" s="1"/>
  <c r="O34" i="3"/>
  <c r="O109" i="3" s="1"/>
  <c r="O31" i="3"/>
  <c r="O33" i="3"/>
  <c r="O107" i="3" s="1"/>
  <c r="P5" i="3"/>
  <c r="O30" i="3"/>
  <c r="O41" i="3"/>
  <c r="O99" i="3"/>
  <c r="O98" i="3" s="1"/>
  <c r="N29" i="3"/>
  <c r="N43" i="3" s="1"/>
  <c r="M43" i="3"/>
  <c r="L43" i="3"/>
  <c r="O106" i="3" l="1"/>
  <c r="E53" i="3"/>
  <c r="E116" i="3" s="1"/>
  <c r="I53" i="3"/>
  <c r="I116" i="3" s="1"/>
  <c r="M53" i="3"/>
  <c r="M116" i="3" s="1"/>
  <c r="D52" i="3"/>
  <c r="D115" i="3" s="1"/>
  <c r="H51" i="3"/>
  <c r="H114" i="3" s="1"/>
  <c r="L51" i="3"/>
  <c r="L114" i="3" s="1"/>
  <c r="D51" i="3"/>
  <c r="M51" i="3"/>
  <c r="M114" i="3" s="1"/>
  <c r="G53" i="3"/>
  <c r="G116" i="3" s="1"/>
  <c r="O53" i="3"/>
  <c r="O116" i="3" s="1"/>
  <c r="F51" i="3"/>
  <c r="F114" i="3" s="1"/>
  <c r="N51" i="3"/>
  <c r="N114" i="3" s="1"/>
  <c r="L53" i="3"/>
  <c r="L116" i="3" s="1"/>
  <c r="G51" i="3"/>
  <c r="G114" i="3" s="1"/>
  <c r="K51" i="3"/>
  <c r="K114" i="3" s="1"/>
  <c r="O51" i="3"/>
  <c r="O114" i="3" s="1"/>
  <c r="F53" i="3"/>
  <c r="F116" i="3" s="1"/>
  <c r="J53" i="3"/>
  <c r="J116" i="3" s="1"/>
  <c r="N53" i="3"/>
  <c r="N116" i="3" s="1"/>
  <c r="E51" i="3"/>
  <c r="E114" i="3" s="1"/>
  <c r="I51" i="3"/>
  <c r="I114" i="3" s="1"/>
  <c r="K53" i="3"/>
  <c r="K116" i="3" s="1"/>
  <c r="J51" i="3"/>
  <c r="J114" i="3" s="1"/>
  <c r="H53" i="3"/>
  <c r="H116" i="3" s="1"/>
  <c r="D53" i="3"/>
  <c r="D116" i="3" s="1"/>
  <c r="G52" i="3"/>
  <c r="G115" i="3" s="1"/>
  <c r="K52" i="3"/>
  <c r="K115" i="3" s="1"/>
  <c r="O52" i="3"/>
  <c r="O115" i="3" s="1"/>
  <c r="I52" i="3"/>
  <c r="I115" i="3" s="1"/>
  <c r="J52" i="3"/>
  <c r="J115" i="3" s="1"/>
  <c r="H52" i="3"/>
  <c r="H115" i="3" s="1"/>
  <c r="L52" i="3"/>
  <c r="L115" i="3" s="1"/>
  <c r="E52" i="3"/>
  <c r="E115" i="3" s="1"/>
  <c r="M52" i="3"/>
  <c r="M115" i="3" s="1"/>
  <c r="F52" i="3"/>
  <c r="F115" i="3" s="1"/>
  <c r="N52" i="3"/>
  <c r="N115" i="3" s="1"/>
  <c r="O29" i="3"/>
  <c r="O43" i="3" s="1"/>
  <c r="D114" i="3" l="1"/>
  <c r="D45" i="3"/>
  <c r="D161" i="3" s="1"/>
  <c r="H45" i="3"/>
  <c r="I45" i="3"/>
  <c r="O45" i="3"/>
  <c r="I105" i="3"/>
  <c r="I123" i="3" s="1"/>
  <c r="I156" i="3" s="1"/>
  <c r="L45" i="3"/>
  <c r="E45" i="3"/>
  <c r="E161" i="3" s="1"/>
  <c r="K45" i="3"/>
  <c r="K161" i="3" s="1"/>
  <c r="O105" i="3"/>
  <c r="O123" i="3" s="1"/>
  <c r="O156" i="3" s="1"/>
  <c r="G45" i="3"/>
  <c r="G161" i="3" s="1"/>
  <c r="J45" i="3"/>
  <c r="J161" i="3" s="1"/>
  <c r="N45" i="3"/>
  <c r="N161" i="3" s="1"/>
  <c r="E105" i="3"/>
  <c r="E123" i="3" s="1"/>
  <c r="E156" i="3" s="1"/>
  <c r="J105" i="3"/>
  <c r="J123" i="3" s="1"/>
  <c r="J156" i="3" s="1"/>
  <c r="F45" i="3"/>
  <c r="F161" i="3" s="1"/>
  <c r="M45" i="3"/>
  <c r="M161" i="3" s="1"/>
  <c r="O61" i="3" l="1"/>
  <c r="O161" i="3"/>
  <c r="I61" i="3"/>
  <c r="I161" i="3"/>
  <c r="L161" i="3"/>
  <c r="L162" i="3" s="1"/>
  <c r="H61" i="3"/>
  <c r="H161" i="3"/>
  <c r="L105" i="3"/>
  <c r="L123" i="3" s="1"/>
  <c r="L156" i="3" s="1"/>
  <c r="M105" i="3"/>
  <c r="M123" i="3" s="1"/>
  <c r="M156" i="3" s="1"/>
  <c r="H105" i="3"/>
  <c r="H123" i="3" s="1"/>
  <c r="H156" i="3" s="1"/>
  <c r="D105" i="3"/>
  <c r="D123" i="3" s="1"/>
  <c r="D156" i="3" s="1"/>
  <c r="D157" i="3" s="1"/>
  <c r="E97" i="3" s="1"/>
  <c r="E157" i="3" s="1"/>
  <c r="F97" i="3" s="1"/>
  <c r="G105" i="3"/>
  <c r="G123" i="3" s="1"/>
  <c r="G156" i="3" s="1"/>
  <c r="K105" i="3"/>
  <c r="K123" i="3" s="1"/>
  <c r="K156" i="3" s="1"/>
  <c r="L61" i="3"/>
  <c r="L62" i="3" s="1"/>
  <c r="F105" i="3"/>
  <c r="F123" i="3" s="1"/>
  <c r="F156" i="3" s="1"/>
  <c r="N105" i="3"/>
  <c r="N123" i="3" s="1"/>
  <c r="N156" i="3" s="1"/>
  <c r="K61" i="3"/>
  <c r="K62" i="3" s="1"/>
  <c r="N61" i="3"/>
  <c r="N62" i="3" s="1"/>
  <c r="E61" i="3"/>
  <c r="E62" i="3" s="1"/>
  <c r="M61" i="3"/>
  <c r="M62" i="3" s="1"/>
  <c r="G61" i="3"/>
  <c r="G62" i="3" s="1"/>
  <c r="F61" i="3"/>
  <c r="F62" i="3" s="1"/>
  <c r="D61" i="3"/>
  <c r="D62" i="3" s="1"/>
  <c r="J61" i="3"/>
  <c r="J62" i="3" s="1"/>
  <c r="I70" i="3" l="1"/>
  <c r="I71" i="3" s="1"/>
  <c r="I62" i="3"/>
  <c r="H70" i="3"/>
  <c r="H71" i="3" s="1"/>
  <c r="H62" i="3"/>
  <c r="O70" i="3"/>
  <c r="O71" i="3" s="1"/>
  <c r="O62" i="3"/>
  <c r="H163" i="3"/>
  <c r="L163" i="3"/>
  <c r="O163" i="3"/>
  <c r="I163" i="3"/>
  <c r="H162" i="3"/>
  <c r="I162" i="3"/>
  <c r="O162" i="3"/>
  <c r="F157" i="3"/>
  <c r="G97" i="3" s="1"/>
  <c r="G157" i="3" s="1"/>
  <c r="H97" i="3" s="1"/>
  <c r="H157" i="3" s="1"/>
  <c r="I97" i="3" s="1"/>
  <c r="I157" i="3" s="1"/>
  <c r="J97" i="3" s="1"/>
  <c r="J157" i="3" s="1"/>
  <c r="K97" i="3" s="1"/>
  <c r="K157" i="3" s="1"/>
  <c r="L97" i="3" s="1"/>
  <c r="L157" i="3" s="1"/>
  <c r="M97" i="3" s="1"/>
  <c r="M157" i="3" s="1"/>
  <c r="N97" i="3" s="1"/>
  <c r="N157" i="3" s="1"/>
  <c r="O97" i="3" s="1"/>
  <c r="O157" i="3" s="1"/>
  <c r="L70" i="3"/>
  <c r="L71" i="3" s="1"/>
  <c r="D70" i="3"/>
  <c r="G162" i="3"/>
  <c r="G163" i="3"/>
  <c r="E162" i="3"/>
  <c r="E163" i="3"/>
  <c r="N70" i="3"/>
  <c r="N71" i="3" s="1"/>
  <c r="K162" i="3"/>
  <c r="K163" i="3"/>
  <c r="J70" i="3"/>
  <c r="J71" i="3" s="1"/>
  <c r="J162" i="3"/>
  <c r="J163" i="3"/>
  <c r="F70" i="3"/>
  <c r="F71" i="3" s="1"/>
  <c r="M70" i="3"/>
  <c r="M71" i="3" s="1"/>
  <c r="F163" i="3"/>
  <c r="F162" i="3"/>
  <c r="M162" i="3"/>
  <c r="M163" i="3"/>
  <c r="D162" i="3"/>
  <c r="D163" i="3"/>
  <c r="G70" i="3"/>
  <c r="G71" i="3" s="1"/>
  <c r="E70" i="3"/>
  <c r="E71" i="3" s="1"/>
  <c r="N163" i="3"/>
  <c r="N162" i="3"/>
  <c r="K70" i="3"/>
  <c r="K71" i="3" s="1"/>
  <c r="D72" i="3" l="1"/>
  <c r="E72" i="3" s="1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D71" i="3"/>
</calcChain>
</file>

<file path=xl/sharedStrings.xml><?xml version="1.0" encoding="utf-8"?>
<sst xmlns="http://schemas.openxmlformats.org/spreadsheetml/2006/main" count="296" uniqueCount="93">
  <si>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</si>
  <si>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</si>
  <si>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</si>
  <si>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</si>
  <si>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</si>
  <si>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</si>
  <si>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</si>
  <si>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</si>
  <si>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</si>
  <si>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</si>
  <si>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</si>
  <si>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</si>
  <si>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</si>
  <si>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</si>
  <si>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</si>
  <si>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</si>
  <si>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</si>
  <si>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</si>
  <si>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</si>
  <si>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</si>
  <si>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</si>
  <si>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</si>
  <si>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</si>
  <si>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</si>
  <si>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</si>
  <si>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</si>
  <si>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</si>
  <si>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</si>
  <si>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</si>
  <si>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</si>
  <si>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</si>
  <si>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</si>
  <si>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</si>
  <si>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</si>
  <si>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</si>
  <si>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</si>
  <si>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</si>
  <si>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</si>
  <si>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</si>
  <si>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</si>
  <si>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</si>
  <si>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</si>
  <si>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</si>
  <si>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</si>
  <si>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</si>
  <si>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</si>
  <si>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</si>
  <si>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</si>
  <si>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</si>
  <si>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</si>
  <si>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</si>
  <si>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</si>
  <si>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</si>
  <si>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Объем продаж по позиции:</t>
  </si>
  <si>
    <t>% от выручки</t>
  </si>
  <si>
    <t>Прочие переменные затраты</t>
  </si>
  <si>
    <t>Сайт</t>
  </si>
  <si>
    <t>Налог/Сбор за осуществление деятельности</t>
  </si>
  <si>
    <t>Неоперационные расходы</t>
  </si>
  <si>
    <t>Коммунальные расходы</t>
  </si>
  <si>
    <t>Транспортная тара и упаковка</t>
  </si>
  <si>
    <t>Аренда помещений/оборудования</t>
  </si>
  <si>
    <t>ГСМ/Транспортные расходы</t>
  </si>
  <si>
    <t>Амортизация ОС и НМА</t>
  </si>
  <si>
    <t xml:space="preserve">Амортизация ОС и НМА </t>
  </si>
  <si>
    <t>Помещения</t>
  </si>
  <si>
    <t>Сырье и материалы</t>
  </si>
  <si>
    <t>Обучение/Гос. органы (СЭЗ и т.п.)</t>
  </si>
  <si>
    <t>Заработная плата (вся, вкл. ФСЗН)</t>
  </si>
  <si>
    <t>Тара и упаковка (вся)</t>
  </si>
  <si>
    <t>Заработная плата вспом. и управл. персонала (вкл. ФСЗН)</t>
  </si>
  <si>
    <t>Заработная плата произв. персонала (вкл. ФСЗН)</t>
  </si>
  <si>
    <t>Остаточная стоимость на конец года</t>
  </si>
  <si>
    <t>Связь, интернет и т.д.</t>
  </si>
  <si>
    <t>Операционный рычаг</t>
  </si>
  <si>
    <t>Продукция сорта 2</t>
  </si>
  <si>
    <t>Продукция сорта 1</t>
  </si>
  <si>
    <t>Продукция сорта 3</t>
  </si>
  <si>
    <t>кг</t>
  </si>
  <si>
    <t>Средняя цена за 1 кг:</t>
  </si>
  <si>
    <t>Закваска/ферменты и т.д.</t>
  </si>
  <si>
    <t>Потребительская упаковка</t>
  </si>
  <si>
    <t>ГСМ/Транспортные расходы/логистика</t>
  </si>
  <si>
    <t>Прочие переменные расходы</t>
  </si>
  <si>
    <t>Аренда и коммунальные расходы</t>
  </si>
  <si>
    <t>Специализированное оборудование</t>
  </si>
  <si>
    <t>Прочие расходные материалы и оснастка</t>
  </si>
  <si>
    <t>Вкусовые добавки и проч. ингредиенты</t>
  </si>
  <si>
    <t>Основное сырье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</si>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</sst>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 indent="3"/>
      <protection locked="0"/>
    </xf>
    <xf numFmtId="0" fontId="7" fillId="0" borderId="0" xfId="1" applyFont="1" applyBorder="1" applyAlignment="1" applyProtection="1">
      <alignment horizontal="left" vertical="center" indent="3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center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3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</cellXfs>
  <cellStyles count="2">
    <cellStyle name="Обычный" xfId="0" builtinId="0"/>
    <cellStyle name="Обычный 2" xfId="1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7"/>
  <sheetViews>
    <sheetView tabSelected="1" topLeftCell="A148" zoomScale="68" zoomScaleNormal="68" workbookViewId="0">
      <selection activeCell="D60" sqref="D60:O60"/>
    </sheetView>
  </sheetViews>
  <sheetFormatPr defaultColWidth="14.44140625" defaultRowHeight="15.75" customHeight="1" x14ac:dyDescent="0.25"/>
  <cols>
    <col min="1" max="1" width="46.21875" style="1" customWidth="1"/>
    <col min="2" max="2" width="16.5546875" style="1" customWidth="1"/>
    <col min="3" max="3" width="13.5546875" style="1" customWidth="1"/>
    <col min="4" max="13" width="13.6640625" style="1" customWidth="1"/>
    <col min="14" max="16384" width="14.44140625" style="1"/>
  </cols>
  <sheetData>
    <row r="1" spans="1:21" s="5" customFormat="1" ht="15.75" customHeight="1" x14ac:dyDescent="0.25">
      <c r="A1" s="134" t="s">
        <v>89</v>
      </c>
      <c r="B1" s="135"/>
      <c r="C1" s="135"/>
      <c r="D1" s="135"/>
      <c r="E1" s="4"/>
    </row>
    <row r="2" spans="1:21" s="5" customFormat="1" ht="15.75" customHeight="1" x14ac:dyDescent="0.25">
      <c r="A2" s="9"/>
      <c r="B2" s="8"/>
      <c r="C2" s="8"/>
      <c r="D2" s="8"/>
      <c r="E2" s="4"/>
    </row>
    <row r="3" spans="1:21" s="5" customFormat="1" ht="15.6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 s="110" t="s">
        <v>23</v>
      </c>
    </row>
    <row r="4" spans="1:21" s="10" customFormat="1" ht="32.4" customHeight="1" x14ac:dyDescent="0.3">
      <c r="A4" s="98" t="s">
        <v>48</v>
      </c>
      <c r="B4" s="98" t="s">
        <v>7</v>
      </c>
      <c r="C4" s="23" t="s">
        <v>15</v>
      </c>
      <c r="D4" s="98">
        <v>1</v>
      </c>
      <c r="E4" s="98">
        <v>2</v>
      </c>
      <c r="F4" s="98">
        <v>3</v>
      </c>
      <c r="G4" s="98">
        <v>4</v>
      </c>
      <c r="H4" s="98">
        <v>5</v>
      </c>
      <c r="I4" s="98">
        <v>6</v>
      </c>
      <c r="J4" s="98">
        <v>7</v>
      </c>
      <c r="K4" s="98">
        <v>8</v>
      </c>
      <c r="L4" s="98">
        <v>9</v>
      </c>
      <c r="M4" s="98">
        <v>10</v>
      </c>
      <c r="N4" s="98">
        <v>11</v>
      </c>
      <c r="O4" s="98">
        <v>12</v>
      </c>
      <c r="P4" s="123" t="s">
        <v>49</v>
      </c>
    </row>
    <row r="5" spans="1:21" s="10" customFormat="1" ht="15.6" x14ac:dyDescent="0.3">
      <c r="A5" s="58" t="s">
        <v>25</v>
      </c>
      <c r="B5" s="59" t="s">
        <v>6</v>
      </c>
      <c r="C5" s="59"/>
      <c r="D5" s="60">
        <f>SUM(D6:D12)</f>
        <v>2550</v>
      </c>
      <c r="E5" s="60">
        <f>SUM(E6:E12)</f>
        <v>4300</v>
      </c>
      <c r="F5" s="60">
        <f>SUM(F6:F12)</f>
        <v>6300</v>
      </c>
      <c r="G5" s="60">
        <f>SUM(G6:G12)</f>
        <v>9250</v>
      </c>
      <c r="H5" s="60">
        <f>SUM(H6:H12)</f>
        <v>9750</v>
      </c>
      <c r="I5" s="60">
        <f>SUM(I6:I12)</f>
        <v>9900</v>
      </c>
      <c r="J5" s="60">
        <f>SUM(J6:J12)</f>
        <v>11150</v>
      </c>
      <c r="K5" s="60">
        <f>SUM(K6:K12)</f>
        <v>11250</v>
      </c>
      <c r="L5" s="60">
        <f>SUM(L6:L12)</f>
        <v>10800</v>
      </c>
      <c r="M5" s="60">
        <f>SUM(M6:M12)</f>
        <v>10800</v>
      </c>
      <c r="N5" s="60">
        <f>SUM(N6:N12)</f>
        <v>10400</v>
      </c>
      <c r="O5" s="60">
        <f>SUM(O6:O12)</f>
        <v>11900</v>
      </c>
      <c r="P5" s="128">
        <f>SUM(D5:O5)</f>
        <v>108350</v>
      </c>
    </row>
    <row r="6" spans="1:21" s="10" customFormat="1" ht="15.6" x14ac:dyDescent="0.3">
      <c r="A6" s="144" t="s">
        <v>76</v>
      </c>
      <c r="B6" s="46" t="s">
        <v>6</v>
      </c>
      <c r="C6" s="48"/>
      <c r="D6" s="25">
        <f>D14*$C$22</f>
        <v>600</v>
      </c>
      <c r="E6" s="25">
        <f>E14*$C$22</f>
        <v>900</v>
      </c>
      <c r="F6" s="25">
        <f>F14*$C$22</f>
        <v>1500</v>
      </c>
      <c r="G6" s="25">
        <f>G14*$C$22</f>
        <v>3000</v>
      </c>
      <c r="H6" s="25">
        <f>H14*$C$22</f>
        <v>3900</v>
      </c>
      <c r="I6" s="25">
        <f>I14*$C$22</f>
        <v>3600</v>
      </c>
      <c r="J6" s="25">
        <f>J14*$C$22</f>
        <v>4500</v>
      </c>
      <c r="K6" s="25">
        <f>K14*$C$22</f>
        <v>4200</v>
      </c>
      <c r="L6" s="25">
        <f>L14*$C$22</f>
        <v>4500</v>
      </c>
      <c r="M6" s="25">
        <f>M14*$C$22</f>
        <v>4200</v>
      </c>
      <c r="N6" s="25">
        <f>N14*$C$22</f>
        <v>4500</v>
      </c>
      <c r="O6" s="25">
        <f>O14*$C$22</f>
        <v>4500</v>
      </c>
      <c r="P6" s="124">
        <f t="shared" ref="P6:P12" si="0">SUM(D6:O6)</f>
        <v>39900</v>
      </c>
    </row>
    <row r="7" spans="1:21" s="10" customFormat="1" ht="15.6" x14ac:dyDescent="0.3">
      <c r="A7" s="144" t="s">
        <v>75</v>
      </c>
      <c r="B7" s="46" t="s">
        <v>6</v>
      </c>
      <c r="C7" s="48"/>
      <c r="D7" s="25">
        <f>D15*$C$23</f>
        <v>1600</v>
      </c>
      <c r="E7" s="25">
        <f>E15*$C$23</f>
        <v>2000</v>
      </c>
      <c r="F7" s="25">
        <f>F15*$C$23</f>
        <v>2000</v>
      </c>
      <c r="G7" s="25">
        <f>G15*$C$23</f>
        <v>2400</v>
      </c>
      <c r="H7" s="25">
        <f>H15*$C$23</f>
        <v>2000</v>
      </c>
      <c r="I7" s="25">
        <f>I15*$C$23</f>
        <v>2800</v>
      </c>
      <c r="J7" s="25">
        <f>J15*$C$23</f>
        <v>2800</v>
      </c>
      <c r="K7" s="25">
        <f>K15*$C$23</f>
        <v>3200</v>
      </c>
      <c r="L7" s="25">
        <f>L15*$C$23</f>
        <v>2800</v>
      </c>
      <c r="M7" s="25">
        <f>M15*$C$23</f>
        <v>2400</v>
      </c>
      <c r="N7" s="25">
        <f>N15*$C$23</f>
        <v>2400</v>
      </c>
      <c r="O7" s="25">
        <f>O15*$C$23</f>
        <v>3200</v>
      </c>
      <c r="P7" s="124">
        <f t="shared" si="0"/>
        <v>29600</v>
      </c>
    </row>
    <row r="8" spans="1:21" s="10" customFormat="1" ht="15.6" x14ac:dyDescent="0.3">
      <c r="A8" s="144" t="s">
        <v>77</v>
      </c>
      <c r="B8" s="46" t="s">
        <v>6</v>
      </c>
      <c r="C8" s="48"/>
      <c r="D8" s="25">
        <f>D16*$C$24</f>
        <v>350</v>
      </c>
      <c r="E8" s="25">
        <f>E16*$C$24</f>
        <v>1400</v>
      </c>
      <c r="F8" s="25">
        <f>F16*$C$24</f>
        <v>2800</v>
      </c>
      <c r="G8" s="25">
        <f>G16*$C$24</f>
        <v>3850</v>
      </c>
      <c r="H8" s="25">
        <f>H16*$C$24</f>
        <v>3850</v>
      </c>
      <c r="I8" s="25">
        <f>I16*$C$24</f>
        <v>3500</v>
      </c>
      <c r="J8" s="25">
        <f>J16*$C$24</f>
        <v>3850</v>
      </c>
      <c r="K8" s="25">
        <f>K16*$C$24</f>
        <v>3850</v>
      </c>
      <c r="L8" s="25">
        <f>L16*$C$24</f>
        <v>3500</v>
      </c>
      <c r="M8" s="25">
        <f>M16*$C$24</f>
        <v>4200</v>
      </c>
      <c r="N8" s="25">
        <f>N16*$C$24</f>
        <v>3500</v>
      </c>
      <c r="O8" s="25">
        <f>O16*$C$24</f>
        <v>4200</v>
      </c>
      <c r="P8" s="124">
        <f t="shared" si="0"/>
        <v>38850</v>
      </c>
    </row>
    <row r="9" spans="1:21" s="10" customFormat="1" ht="15.6" x14ac:dyDescent="0.3">
      <c r="A9" s="144" t="s">
        <v>4</v>
      </c>
      <c r="B9" s="46" t="s">
        <v>6</v>
      </c>
      <c r="C9" s="48"/>
      <c r="D9" s="25">
        <f>D17*$C$25</f>
        <v>0</v>
      </c>
      <c r="E9" s="25">
        <f t="shared" ref="E9:O9" si="1">E17*$C$25</f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5">
        <f t="shared" si="1"/>
        <v>0</v>
      </c>
      <c r="P9" s="124">
        <f t="shared" si="0"/>
        <v>0</v>
      </c>
    </row>
    <row r="10" spans="1:21" s="10" customFormat="1" ht="15.6" x14ac:dyDescent="0.3">
      <c r="A10" s="144" t="s">
        <v>4</v>
      </c>
      <c r="B10" s="46" t="s">
        <v>6</v>
      </c>
      <c r="C10" s="48"/>
      <c r="D10" s="25">
        <f>D18*$C$26</f>
        <v>0</v>
      </c>
      <c r="E10" s="25">
        <f t="shared" ref="E10:O10" si="2">E18*$C$26</f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124">
        <f t="shared" si="0"/>
        <v>0</v>
      </c>
    </row>
    <row r="11" spans="1:21" s="10" customFormat="1" ht="15.6" x14ac:dyDescent="0.3">
      <c r="A11" s="144" t="s">
        <v>4</v>
      </c>
      <c r="B11" s="46" t="s">
        <v>6</v>
      </c>
      <c r="C11" s="48"/>
      <c r="D11" s="25">
        <f>D19*$C$27</f>
        <v>0</v>
      </c>
      <c r="E11" s="25">
        <f>E19*$C$27</f>
        <v>0</v>
      </c>
      <c r="F11" s="25">
        <f>F19*$C$27</f>
        <v>0</v>
      </c>
      <c r="G11" s="25">
        <f>G19*$C$27</f>
        <v>0</v>
      </c>
      <c r="H11" s="25">
        <f>H19*$C$27</f>
        <v>0</v>
      </c>
      <c r="I11" s="25">
        <f>I19*$C$27</f>
        <v>0</v>
      </c>
      <c r="J11" s="25">
        <f>J19*$C$27</f>
        <v>0</v>
      </c>
      <c r="K11" s="25">
        <f>K19*$C$27</f>
        <v>0</v>
      </c>
      <c r="L11" s="25">
        <f>L19*$C$27</f>
        <v>0</v>
      </c>
      <c r="M11" s="25">
        <f>M19*$C$27</f>
        <v>0</v>
      </c>
      <c r="N11" s="25">
        <f>N19*$C$27</f>
        <v>0</v>
      </c>
      <c r="O11" s="25">
        <f>O19*$C$27</f>
        <v>0</v>
      </c>
      <c r="P11" s="124">
        <f t="shared" si="0"/>
        <v>0</v>
      </c>
    </row>
    <row r="12" spans="1:21" s="10" customFormat="1" ht="15.6" x14ac:dyDescent="0.3">
      <c r="A12" s="144" t="s">
        <v>4</v>
      </c>
      <c r="B12" s="46" t="s">
        <v>6</v>
      </c>
      <c r="C12" s="48"/>
      <c r="D12" s="25">
        <f>D20*$C$28</f>
        <v>0</v>
      </c>
      <c r="E12" s="25">
        <f>E20*$C$28</f>
        <v>0</v>
      </c>
      <c r="F12" s="25">
        <f>F20*$C$28</f>
        <v>0</v>
      </c>
      <c r="G12" s="25">
        <f>G20*$C$28</f>
        <v>0</v>
      </c>
      <c r="H12" s="25">
        <f>H20*$C$28</f>
        <v>0</v>
      </c>
      <c r="I12" s="25">
        <f>I20*$C$28</f>
        <v>0</v>
      </c>
      <c r="J12" s="25">
        <f>J20*$C$28</f>
        <v>0</v>
      </c>
      <c r="K12" s="25">
        <f>K20*$C$28</f>
        <v>0</v>
      </c>
      <c r="L12" s="25">
        <f>L20*$C$28</f>
        <v>0</v>
      </c>
      <c r="M12" s="25">
        <f>M20*$C$28</f>
        <v>0</v>
      </c>
      <c r="N12" s="25">
        <f>N20*$C$28</f>
        <v>0</v>
      </c>
      <c r="O12" s="25">
        <f>O20*$C$28</f>
        <v>0</v>
      </c>
      <c r="P12" s="124">
        <f t="shared" si="0"/>
        <v>0</v>
      </c>
    </row>
    <row r="13" spans="1:21" s="10" customFormat="1" ht="15.6" x14ac:dyDescent="0.3">
      <c r="A13" s="142" t="s">
        <v>53</v>
      </c>
      <c r="B13" s="141"/>
      <c r="C13" s="143"/>
      <c r="D13" s="33">
        <f t="shared" ref="D13:O13" si="3">SUM(D14:D20)</f>
        <v>70</v>
      </c>
      <c r="E13" s="33">
        <f t="shared" si="3"/>
        <v>120</v>
      </c>
      <c r="F13" s="33">
        <f t="shared" si="3"/>
        <v>180</v>
      </c>
      <c r="G13" s="33">
        <f t="shared" si="3"/>
        <v>270</v>
      </c>
      <c r="H13" s="33">
        <f t="shared" si="3"/>
        <v>290</v>
      </c>
      <c r="I13" s="33">
        <f t="shared" si="3"/>
        <v>290</v>
      </c>
      <c r="J13" s="33">
        <f t="shared" si="3"/>
        <v>330</v>
      </c>
      <c r="K13" s="33">
        <f t="shared" si="3"/>
        <v>330</v>
      </c>
      <c r="L13" s="33">
        <f t="shared" si="3"/>
        <v>320</v>
      </c>
      <c r="M13" s="33">
        <f t="shared" si="3"/>
        <v>320</v>
      </c>
      <c r="N13" s="33">
        <f t="shared" si="3"/>
        <v>310</v>
      </c>
      <c r="O13" s="33">
        <f t="shared" si="3"/>
        <v>350</v>
      </c>
    </row>
    <row r="14" spans="1:21" s="10" customFormat="1" ht="15" x14ac:dyDescent="0.3">
      <c r="A14" s="118" t="str">
        <f>IF(A6&gt;0,A6,"")</f>
        <v>Продукция сорта 1</v>
      </c>
      <c r="B14" s="145" t="s">
        <v>78</v>
      </c>
      <c r="C14" s="46"/>
      <c r="D14" s="28">
        <v>20</v>
      </c>
      <c r="E14" s="28">
        <v>30</v>
      </c>
      <c r="F14" s="28">
        <v>50</v>
      </c>
      <c r="G14" s="28">
        <v>100</v>
      </c>
      <c r="H14" s="28">
        <v>130</v>
      </c>
      <c r="I14" s="28">
        <v>120</v>
      </c>
      <c r="J14" s="28">
        <v>150</v>
      </c>
      <c r="K14" s="28">
        <v>140</v>
      </c>
      <c r="L14" s="28">
        <v>150</v>
      </c>
      <c r="M14" s="28">
        <v>140</v>
      </c>
      <c r="N14" s="28">
        <v>150</v>
      </c>
      <c r="O14" s="28">
        <v>150</v>
      </c>
      <c r="P14"/>
      <c r="Q14"/>
      <c r="R14"/>
      <c r="S14"/>
      <c r="T14"/>
      <c r="U14"/>
    </row>
    <row r="15" spans="1:21" s="10" customFormat="1" ht="15" x14ac:dyDescent="0.3">
      <c r="A15" s="118" t="str">
        <f t="shared" ref="A15:A20" si="4">IF(A7&gt;0,A7,"")</f>
        <v>Продукция сорта 2</v>
      </c>
      <c r="B15" s="145" t="s">
        <v>78</v>
      </c>
      <c r="C15" s="46"/>
      <c r="D15" s="28">
        <v>40</v>
      </c>
      <c r="E15" s="28">
        <v>50</v>
      </c>
      <c r="F15" s="28">
        <v>50</v>
      </c>
      <c r="G15" s="28">
        <v>60</v>
      </c>
      <c r="H15" s="28">
        <v>50</v>
      </c>
      <c r="I15" s="28">
        <v>70</v>
      </c>
      <c r="J15" s="28">
        <v>70</v>
      </c>
      <c r="K15" s="28">
        <v>80</v>
      </c>
      <c r="L15" s="28">
        <v>70</v>
      </c>
      <c r="M15" s="28">
        <v>60</v>
      </c>
      <c r="N15" s="28">
        <v>60</v>
      </c>
      <c r="O15" s="28">
        <v>80</v>
      </c>
      <c r="P15"/>
      <c r="Q15"/>
      <c r="R15"/>
      <c r="S15"/>
      <c r="T15"/>
      <c r="U15"/>
    </row>
    <row r="16" spans="1:21" s="10" customFormat="1" ht="15" x14ac:dyDescent="0.3">
      <c r="A16" s="118" t="str">
        <f t="shared" si="4"/>
        <v>Продукция сорта 3</v>
      </c>
      <c r="B16" s="145" t="s">
        <v>78</v>
      </c>
      <c r="C16" s="46"/>
      <c r="D16" s="28">
        <v>10</v>
      </c>
      <c r="E16" s="28">
        <v>40</v>
      </c>
      <c r="F16" s="28">
        <v>80</v>
      </c>
      <c r="G16" s="28">
        <v>110</v>
      </c>
      <c r="H16" s="28">
        <v>110</v>
      </c>
      <c r="I16" s="28">
        <v>100</v>
      </c>
      <c r="J16" s="28">
        <v>110</v>
      </c>
      <c r="K16" s="28">
        <v>110</v>
      </c>
      <c r="L16" s="28">
        <v>100</v>
      </c>
      <c r="M16" s="28">
        <v>120</v>
      </c>
      <c r="N16" s="28">
        <v>100</v>
      </c>
      <c r="O16" s="28">
        <v>120</v>
      </c>
      <c r="P16"/>
      <c r="Q16"/>
      <c r="R16"/>
      <c r="S16"/>
      <c r="T16"/>
      <c r="U16"/>
    </row>
    <row r="17" spans="1:21" s="10" customFormat="1" ht="15" x14ac:dyDescent="0.3">
      <c r="A17" s="118" t="str">
        <f t="shared" si="4"/>
        <v>и т.д.</v>
      </c>
      <c r="B17" s="145" t="s">
        <v>78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/>
      <c r="Q17"/>
      <c r="R17"/>
      <c r="S17"/>
      <c r="T17"/>
      <c r="U17"/>
    </row>
    <row r="18" spans="1:21" s="10" customFormat="1" ht="15" x14ac:dyDescent="0.3">
      <c r="A18" s="118" t="str">
        <f t="shared" si="4"/>
        <v>и т.д.</v>
      </c>
      <c r="B18" s="145" t="s">
        <v>78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/>
      <c r="Q18"/>
      <c r="R18"/>
      <c r="S18"/>
      <c r="T18"/>
      <c r="U18"/>
    </row>
    <row r="19" spans="1:21" s="10" customFormat="1" ht="15" x14ac:dyDescent="0.3">
      <c r="A19" s="118" t="str">
        <f t="shared" si="4"/>
        <v>и т.д.</v>
      </c>
      <c r="B19" s="145" t="s">
        <v>78</v>
      </c>
      <c r="C19" s="4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/>
      <c r="Q19"/>
      <c r="R19"/>
      <c r="S19"/>
      <c r="T19"/>
      <c r="U19"/>
    </row>
    <row r="20" spans="1:21" s="10" customFormat="1" ht="15" x14ac:dyDescent="0.3">
      <c r="A20" s="118" t="str">
        <f t="shared" si="4"/>
        <v>и т.д.</v>
      </c>
      <c r="B20" s="145" t="s">
        <v>78</v>
      </c>
      <c r="C20" s="4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/>
      <c r="Q20"/>
      <c r="R20"/>
      <c r="S20"/>
      <c r="T20"/>
      <c r="U20"/>
    </row>
    <row r="21" spans="1:21" s="10" customFormat="1" ht="15.6" x14ac:dyDescent="0.3">
      <c r="A21" s="140" t="s">
        <v>79</v>
      </c>
      <c r="B21" s="141"/>
      <c r="C21" s="14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21" s="10" customFormat="1" ht="15" x14ac:dyDescent="0.3">
      <c r="A22" s="119" t="str">
        <f>IF(A6&gt;0,A6,"")</f>
        <v>Продукция сорта 1</v>
      </c>
      <c r="B22" s="46" t="s">
        <v>6</v>
      </c>
      <c r="C22" s="93">
        <v>30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21" s="10" customFormat="1" ht="15" x14ac:dyDescent="0.3">
      <c r="A23" s="119" t="str">
        <f t="shared" ref="A23:A28" si="5">IF(A7&gt;0,A7,"")</f>
        <v>Продукция сорта 2</v>
      </c>
      <c r="B23" s="46" t="s">
        <v>6</v>
      </c>
      <c r="C23" s="93">
        <v>40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21" s="10" customFormat="1" ht="15" x14ac:dyDescent="0.3">
      <c r="A24" s="119" t="str">
        <f t="shared" si="5"/>
        <v>Продукция сорта 3</v>
      </c>
      <c r="B24" s="46" t="s">
        <v>6</v>
      </c>
      <c r="C24" s="93">
        <v>35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21" s="10" customFormat="1" ht="15" x14ac:dyDescent="0.3">
      <c r="A25" s="119" t="str">
        <f t="shared" si="5"/>
        <v>и т.д.</v>
      </c>
      <c r="B25" s="46" t="s">
        <v>6</v>
      </c>
      <c r="C25" s="9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21" s="10" customFormat="1" ht="15" x14ac:dyDescent="0.3">
      <c r="A26" s="119" t="str">
        <f t="shared" si="5"/>
        <v>и т.д.</v>
      </c>
      <c r="B26" s="46" t="s">
        <v>6</v>
      </c>
      <c r="C26" s="9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</row>
    <row r="27" spans="1:21" s="10" customFormat="1" ht="15" x14ac:dyDescent="0.3">
      <c r="A27" s="119" t="str">
        <f t="shared" si="5"/>
        <v>и т.д.</v>
      </c>
      <c r="B27" s="46" t="s">
        <v>6</v>
      </c>
      <c r="C27" s="9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21" s="10" customFormat="1" ht="15" x14ac:dyDescent="0.3">
      <c r="A28" s="119" t="str">
        <f t="shared" si="5"/>
        <v>и т.д.</v>
      </c>
      <c r="B28" s="46" t="s">
        <v>6</v>
      </c>
      <c r="C28" s="9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</row>
    <row r="29" spans="1:21" s="10" customFormat="1" ht="15.6" x14ac:dyDescent="0.3">
      <c r="A29" s="73" t="s">
        <v>26</v>
      </c>
      <c r="B29" s="64" t="s">
        <v>6</v>
      </c>
      <c r="C29" s="64"/>
      <c r="D29" s="65">
        <f t="shared" ref="D29:O29" si="6">SUM(D30:D42)</f>
        <v>1874.25</v>
      </c>
      <c r="E29" s="65">
        <f t="shared" si="6"/>
        <v>3160.5</v>
      </c>
      <c r="F29" s="65">
        <f t="shared" si="6"/>
        <v>4630.5</v>
      </c>
      <c r="G29" s="65">
        <f t="shared" si="6"/>
        <v>6798.75</v>
      </c>
      <c r="H29" s="65">
        <f t="shared" si="6"/>
        <v>7166.25</v>
      </c>
      <c r="I29" s="65">
        <f t="shared" si="6"/>
        <v>7276.5</v>
      </c>
      <c r="J29" s="65">
        <f t="shared" si="6"/>
        <v>8195.25</v>
      </c>
      <c r="K29" s="65">
        <f t="shared" si="6"/>
        <v>8268.75</v>
      </c>
      <c r="L29" s="65">
        <f t="shared" si="6"/>
        <v>7938</v>
      </c>
      <c r="M29" s="65">
        <f t="shared" si="6"/>
        <v>7938</v>
      </c>
      <c r="N29" s="65">
        <f t="shared" si="6"/>
        <v>7644</v>
      </c>
      <c r="O29" s="65">
        <f t="shared" si="6"/>
        <v>8746.5</v>
      </c>
    </row>
    <row r="30" spans="1:21" s="10" customFormat="1" ht="15" x14ac:dyDescent="0.3">
      <c r="A30" s="27" t="s">
        <v>88</v>
      </c>
      <c r="B30" s="146" t="s">
        <v>54</v>
      </c>
      <c r="C30" s="92">
        <v>0.5</v>
      </c>
      <c r="D30" s="25">
        <f>D$5*$C$30</f>
        <v>1275</v>
      </c>
      <c r="E30" s="25">
        <f>E$5*$C$30</f>
        <v>2150</v>
      </c>
      <c r="F30" s="25">
        <f>F$5*$C$30</f>
        <v>3150</v>
      </c>
      <c r="G30" s="25">
        <f>G$5*$C$30</f>
        <v>4625</v>
      </c>
      <c r="H30" s="25">
        <f>H$5*$C$30</f>
        <v>4875</v>
      </c>
      <c r="I30" s="25">
        <f>I$5*$C$30</f>
        <v>4950</v>
      </c>
      <c r="J30" s="25">
        <f>J$5*$C$30</f>
        <v>5575</v>
      </c>
      <c r="K30" s="25">
        <f>K$5*$C$30</f>
        <v>5625</v>
      </c>
      <c r="L30" s="25">
        <f>L$5*$C$30</f>
        <v>5400</v>
      </c>
      <c r="M30" s="25">
        <f>M$5*$C$30</f>
        <v>5400</v>
      </c>
      <c r="N30" s="25">
        <f>N$5*$C$30</f>
        <v>5200</v>
      </c>
      <c r="O30" s="25">
        <f>O$5*$C$30</f>
        <v>5950</v>
      </c>
      <c r="P30"/>
      <c r="Q30"/>
      <c r="R30"/>
      <c r="S30"/>
      <c r="T30"/>
      <c r="U30"/>
    </row>
    <row r="31" spans="1:21" s="10" customFormat="1" ht="15" x14ac:dyDescent="0.3">
      <c r="A31" s="27" t="s">
        <v>80</v>
      </c>
      <c r="B31" s="146" t="s">
        <v>54</v>
      </c>
      <c r="C31" s="92">
        <v>0.05</v>
      </c>
      <c r="D31" s="25">
        <f>D$5*$C$31</f>
        <v>127.5</v>
      </c>
      <c r="E31" s="25">
        <f>E$5*$C$31</f>
        <v>215</v>
      </c>
      <c r="F31" s="25">
        <f>F$5*$C$31</f>
        <v>315</v>
      </c>
      <c r="G31" s="25">
        <f>G$5*$C$31</f>
        <v>462.5</v>
      </c>
      <c r="H31" s="25">
        <f>H$5*$C$31</f>
        <v>487.5</v>
      </c>
      <c r="I31" s="25">
        <f>I$5*$C$31</f>
        <v>495</v>
      </c>
      <c r="J31" s="25">
        <f>J$5*$C$31</f>
        <v>557.5</v>
      </c>
      <c r="K31" s="25">
        <f>K$5*$C$31</f>
        <v>562.5</v>
      </c>
      <c r="L31" s="25">
        <f>L$5*$C$31</f>
        <v>540</v>
      </c>
      <c r="M31" s="25">
        <f>M$5*$C$31</f>
        <v>540</v>
      </c>
      <c r="N31" s="25">
        <f>N$5*$C$31</f>
        <v>520</v>
      </c>
      <c r="O31" s="25">
        <f>O$5*$C$31</f>
        <v>595</v>
      </c>
      <c r="P31"/>
      <c r="Q31"/>
      <c r="R31"/>
      <c r="S31"/>
      <c r="T31"/>
      <c r="U31"/>
    </row>
    <row r="32" spans="1:21" s="10" customFormat="1" ht="15" x14ac:dyDescent="0.3">
      <c r="A32" s="27" t="s">
        <v>87</v>
      </c>
      <c r="B32" s="146" t="s">
        <v>54</v>
      </c>
      <c r="C32" s="92">
        <v>0.01</v>
      </c>
      <c r="D32" s="25">
        <f>D$5*$C$32</f>
        <v>25.5</v>
      </c>
      <c r="E32" s="25">
        <f>E$5*$C$32</f>
        <v>43</v>
      </c>
      <c r="F32" s="25">
        <f>F$5*$C$32</f>
        <v>63</v>
      </c>
      <c r="G32" s="25">
        <f>G$5*$C$32</f>
        <v>92.5</v>
      </c>
      <c r="H32" s="25">
        <f>H$5*$C$32</f>
        <v>97.5</v>
      </c>
      <c r="I32" s="25">
        <f>I$5*$C$32</f>
        <v>99</v>
      </c>
      <c r="J32" s="25">
        <f>J$5*$C$32</f>
        <v>111.5</v>
      </c>
      <c r="K32" s="25">
        <f>K$5*$C$32</f>
        <v>112.5</v>
      </c>
      <c r="L32" s="25">
        <f>L$5*$C$32</f>
        <v>108</v>
      </c>
      <c r="M32" s="25">
        <f>M$5*$C$32</f>
        <v>108</v>
      </c>
      <c r="N32" s="25">
        <f>N$5*$C$32</f>
        <v>104</v>
      </c>
      <c r="O32" s="25">
        <f>O$5*$C$32</f>
        <v>119</v>
      </c>
      <c r="P32"/>
      <c r="Q32"/>
      <c r="R32"/>
      <c r="S32"/>
      <c r="T32"/>
      <c r="U32"/>
    </row>
    <row r="33" spans="1:21" s="10" customFormat="1" ht="15" x14ac:dyDescent="0.3">
      <c r="A33" s="27" t="s">
        <v>86</v>
      </c>
      <c r="B33" s="146" t="s">
        <v>54</v>
      </c>
      <c r="C33" s="92">
        <v>5.0000000000000001E-3</v>
      </c>
      <c r="D33" s="25">
        <f>D$5*$C$33</f>
        <v>12.75</v>
      </c>
      <c r="E33" s="25">
        <f>E$5*$C$33</f>
        <v>21.5</v>
      </c>
      <c r="F33" s="25">
        <f>F$5*$C$33</f>
        <v>31.5</v>
      </c>
      <c r="G33" s="25">
        <f>G$5*$C$33</f>
        <v>46.25</v>
      </c>
      <c r="H33" s="25">
        <f>H$5*$C$33</f>
        <v>48.75</v>
      </c>
      <c r="I33" s="25">
        <f>I$5*$C$33</f>
        <v>49.5</v>
      </c>
      <c r="J33" s="25">
        <f>J$5*$C$33</f>
        <v>55.75</v>
      </c>
      <c r="K33" s="25">
        <f>K$5*$C$33</f>
        <v>56.25</v>
      </c>
      <c r="L33" s="25">
        <f>L$5*$C$33</f>
        <v>54</v>
      </c>
      <c r="M33" s="25">
        <f>M$5*$C$33</f>
        <v>54</v>
      </c>
      <c r="N33" s="25">
        <f>N$5*$C$33</f>
        <v>52</v>
      </c>
      <c r="O33" s="25">
        <f>O$5*$C$33</f>
        <v>59.5</v>
      </c>
      <c r="P33"/>
      <c r="Q33"/>
      <c r="R33"/>
      <c r="S33"/>
      <c r="T33"/>
      <c r="U33"/>
    </row>
    <row r="34" spans="1:21" s="10" customFormat="1" ht="30" x14ac:dyDescent="0.3">
      <c r="A34" s="27" t="s">
        <v>71</v>
      </c>
      <c r="B34" s="146" t="s">
        <v>54</v>
      </c>
      <c r="C34" s="92">
        <v>0.15</v>
      </c>
      <c r="D34" s="25">
        <f>D$5*$C$34</f>
        <v>382.5</v>
      </c>
      <c r="E34" s="25">
        <f>E$5*$C$34</f>
        <v>645</v>
      </c>
      <c r="F34" s="25">
        <f>F$5*$C$34</f>
        <v>945</v>
      </c>
      <c r="G34" s="25">
        <f>G$5*$C$34</f>
        <v>1387.5</v>
      </c>
      <c r="H34" s="25">
        <f>H$5*$C$34</f>
        <v>1462.5</v>
      </c>
      <c r="I34" s="25">
        <f>I$5*$C$34</f>
        <v>1485</v>
      </c>
      <c r="J34" s="25">
        <f>J$5*$C$34</f>
        <v>1672.5</v>
      </c>
      <c r="K34" s="25">
        <f>K$5*$C$34</f>
        <v>1687.5</v>
      </c>
      <c r="L34" s="25">
        <f>L$5*$C$34</f>
        <v>1620</v>
      </c>
      <c r="M34" s="25">
        <f>M$5*$C$34</f>
        <v>1620</v>
      </c>
      <c r="N34" s="25">
        <f>N$5*$C$34</f>
        <v>1560</v>
      </c>
      <c r="O34" s="25">
        <f>O$5*$C$34</f>
        <v>1785</v>
      </c>
      <c r="P34"/>
      <c r="Q34"/>
      <c r="R34"/>
      <c r="S34"/>
      <c r="T34"/>
      <c r="U34"/>
    </row>
    <row r="35" spans="1:21" s="10" customFormat="1" ht="15" x14ac:dyDescent="0.3">
      <c r="A35" s="27" t="s">
        <v>81</v>
      </c>
      <c r="B35" s="146" t="s">
        <v>54</v>
      </c>
      <c r="C35" s="92">
        <v>0.01</v>
      </c>
      <c r="D35" s="25">
        <f>D$5*$C$35</f>
        <v>25.5</v>
      </c>
      <c r="E35" s="25">
        <f>E$5*$C$35</f>
        <v>43</v>
      </c>
      <c r="F35" s="25">
        <f>F$5*$C$35</f>
        <v>63</v>
      </c>
      <c r="G35" s="25">
        <f>G$5*$C$35</f>
        <v>92.5</v>
      </c>
      <c r="H35" s="25">
        <f>H$5*$C$35</f>
        <v>97.5</v>
      </c>
      <c r="I35" s="25">
        <f>I$5*$C$35</f>
        <v>99</v>
      </c>
      <c r="J35" s="25">
        <f>J$5*$C$35</f>
        <v>111.5</v>
      </c>
      <c r="K35" s="25">
        <f>K$5*$C$35</f>
        <v>112.5</v>
      </c>
      <c r="L35" s="25">
        <f>L$5*$C$35</f>
        <v>108</v>
      </c>
      <c r="M35" s="25">
        <f>M$5*$C$35</f>
        <v>108</v>
      </c>
      <c r="N35" s="25">
        <f>N$5*$C$35</f>
        <v>104</v>
      </c>
      <c r="O35" s="25">
        <f>O$5*$C$35</f>
        <v>119</v>
      </c>
      <c r="P35"/>
      <c r="Q35"/>
      <c r="R35"/>
      <c r="S35"/>
      <c r="T35"/>
      <c r="U35"/>
    </row>
    <row r="36" spans="1:21" s="10" customFormat="1" ht="15" x14ac:dyDescent="0.3">
      <c r="A36" s="27" t="s">
        <v>59</v>
      </c>
      <c r="B36" s="146" t="s">
        <v>54</v>
      </c>
      <c r="C36" s="92">
        <v>0.01</v>
      </c>
      <c r="D36" s="25">
        <f>D$5*$C$36</f>
        <v>25.5</v>
      </c>
      <c r="E36" s="25">
        <f>E$5*$C$36</f>
        <v>43</v>
      </c>
      <c r="F36" s="25">
        <f>F$5*$C$36</f>
        <v>63</v>
      </c>
      <c r="G36" s="25">
        <f>G$5*$C$36</f>
        <v>92.5</v>
      </c>
      <c r="H36" s="25">
        <f>H$5*$C$36</f>
        <v>97.5</v>
      </c>
      <c r="I36" s="25">
        <f>I$5*$C$36</f>
        <v>99</v>
      </c>
      <c r="J36" s="25">
        <f>J$5*$C$36</f>
        <v>111.5</v>
      </c>
      <c r="K36" s="25">
        <f>K$5*$C$36</f>
        <v>112.5</v>
      </c>
      <c r="L36" s="25">
        <f>L$5*$C$36</f>
        <v>108</v>
      </c>
      <c r="M36" s="25">
        <f>M$5*$C$36</f>
        <v>108</v>
      </c>
      <c r="N36" s="25">
        <f>N$5*$C$36</f>
        <v>104</v>
      </c>
      <c r="O36" s="25">
        <f>O$5*$C$36</f>
        <v>119</v>
      </c>
      <c r="P36"/>
      <c r="Q36"/>
      <c r="R36"/>
      <c r="S36"/>
      <c r="T36"/>
      <c r="U36"/>
    </row>
    <row r="37" spans="1:21" s="10" customFormat="1" ht="15" x14ac:dyDescent="0.3">
      <c r="A37" s="27" t="s">
        <v>83</v>
      </c>
      <c r="B37" s="146" t="s">
        <v>54</v>
      </c>
      <c r="C37" s="92"/>
      <c r="D37" s="25">
        <f>D$5*$C$37</f>
        <v>0</v>
      </c>
      <c r="E37" s="25">
        <f>E$5*$C$37</f>
        <v>0</v>
      </c>
      <c r="F37" s="25">
        <f>F$5*$C$37</f>
        <v>0</v>
      </c>
      <c r="G37" s="25">
        <f>G$5*$C$37</f>
        <v>0</v>
      </c>
      <c r="H37" s="25">
        <f>H$5*$C$37</f>
        <v>0</v>
      </c>
      <c r="I37" s="25">
        <f>I$5*$C$37</f>
        <v>0</v>
      </c>
      <c r="J37" s="25">
        <f>J$5*$C$37</f>
        <v>0</v>
      </c>
      <c r="K37" s="25">
        <f>K$5*$C$37</f>
        <v>0</v>
      </c>
      <c r="L37" s="25">
        <f>L$5*$C$37</f>
        <v>0</v>
      </c>
      <c r="M37" s="25">
        <f>M$5*$C$37</f>
        <v>0</v>
      </c>
      <c r="N37" s="25">
        <f>N$5*$C$37</f>
        <v>0</v>
      </c>
      <c r="O37" s="25">
        <f>O$5*$C$37</f>
        <v>0</v>
      </c>
      <c r="P37"/>
      <c r="Q37"/>
      <c r="R37"/>
      <c r="S37"/>
      <c r="T37"/>
      <c r="U37"/>
    </row>
    <row r="38" spans="1:21" s="10" customFormat="1" ht="15" x14ac:dyDescent="0.3">
      <c r="A38" s="147" t="s">
        <v>4</v>
      </c>
      <c r="B38" s="146" t="s">
        <v>54</v>
      </c>
      <c r="C38" s="92"/>
      <c r="D38" s="25">
        <f>D$5*$C$38</f>
        <v>0</v>
      </c>
      <c r="E38" s="25">
        <f>E$5*$C$38</f>
        <v>0</v>
      </c>
      <c r="F38" s="25">
        <f>F$5*$C$38</f>
        <v>0</v>
      </c>
      <c r="G38" s="25">
        <f>G$5*$C$38</f>
        <v>0</v>
      </c>
      <c r="H38" s="25">
        <f>H$5*$C$38</f>
        <v>0</v>
      </c>
      <c r="I38" s="25">
        <f>I$5*$C$38</f>
        <v>0</v>
      </c>
      <c r="J38" s="25">
        <f>J$5*$C$38</f>
        <v>0</v>
      </c>
      <c r="K38" s="25">
        <f>K$5*$C$38</f>
        <v>0</v>
      </c>
      <c r="L38" s="25">
        <f>L$5*$C$38</f>
        <v>0</v>
      </c>
      <c r="M38" s="25">
        <f>M$5*$C$38</f>
        <v>0</v>
      </c>
      <c r="N38" s="25">
        <f>N$5*$C$38</f>
        <v>0</v>
      </c>
      <c r="O38" s="25">
        <f>O$5*$C$38</f>
        <v>0</v>
      </c>
      <c r="P38"/>
      <c r="Q38"/>
      <c r="R38"/>
      <c r="S38"/>
      <c r="T38"/>
      <c r="U38"/>
    </row>
    <row r="39" spans="1:21" s="10" customFormat="1" ht="15" x14ac:dyDescent="0.3">
      <c r="A39" s="147" t="s">
        <v>4</v>
      </c>
      <c r="B39" s="146" t="s">
        <v>54</v>
      </c>
      <c r="C39" s="92"/>
      <c r="D39" s="25">
        <f>D$5*$C$39</f>
        <v>0</v>
      </c>
      <c r="E39" s="25">
        <f t="shared" ref="E39:O39" si="7">E$5*$C$39</f>
        <v>0</v>
      </c>
      <c r="F39" s="25">
        <f t="shared" si="7"/>
        <v>0</v>
      </c>
      <c r="G39" s="25">
        <f t="shared" si="7"/>
        <v>0</v>
      </c>
      <c r="H39" s="25">
        <f t="shared" si="7"/>
        <v>0</v>
      </c>
      <c r="I39" s="25">
        <f t="shared" si="7"/>
        <v>0</v>
      </c>
      <c r="J39" s="25">
        <f t="shared" si="7"/>
        <v>0</v>
      </c>
      <c r="K39" s="25">
        <f t="shared" si="7"/>
        <v>0</v>
      </c>
      <c r="L39" s="25">
        <f t="shared" si="7"/>
        <v>0</v>
      </c>
      <c r="M39" s="25">
        <f t="shared" si="7"/>
        <v>0</v>
      </c>
      <c r="N39" s="25">
        <f t="shared" si="7"/>
        <v>0</v>
      </c>
      <c r="O39" s="25">
        <f t="shared" si="7"/>
        <v>0</v>
      </c>
      <c r="P39"/>
      <c r="Q39"/>
      <c r="R39"/>
      <c r="S39"/>
      <c r="T39"/>
      <c r="U39"/>
    </row>
    <row r="40" spans="1:21" s="10" customFormat="1" ht="15" x14ac:dyDescent="0.3">
      <c r="A40" s="147" t="s">
        <v>4</v>
      </c>
      <c r="B40" s="146" t="s">
        <v>54</v>
      </c>
      <c r="C40" s="92"/>
      <c r="D40" s="25">
        <f>D$5*$C$40</f>
        <v>0</v>
      </c>
      <c r="E40" s="25">
        <f t="shared" ref="E40:O40" si="8">E$5*$C$40</f>
        <v>0</v>
      </c>
      <c r="F40" s="25">
        <f t="shared" si="8"/>
        <v>0</v>
      </c>
      <c r="G40" s="25">
        <f t="shared" si="8"/>
        <v>0</v>
      </c>
      <c r="H40" s="25">
        <f t="shared" si="8"/>
        <v>0</v>
      </c>
      <c r="I40" s="25">
        <f t="shared" si="8"/>
        <v>0</v>
      </c>
      <c r="J40" s="25">
        <f t="shared" si="8"/>
        <v>0</v>
      </c>
      <c r="K40" s="25">
        <f t="shared" si="8"/>
        <v>0</v>
      </c>
      <c r="L40" s="25">
        <f t="shared" si="8"/>
        <v>0</v>
      </c>
      <c r="M40" s="25">
        <f t="shared" si="8"/>
        <v>0</v>
      </c>
      <c r="N40" s="25">
        <f t="shared" si="8"/>
        <v>0</v>
      </c>
      <c r="O40" s="25">
        <f t="shared" si="8"/>
        <v>0</v>
      </c>
      <c r="P40"/>
      <c r="Q40"/>
      <c r="R40"/>
      <c r="S40"/>
      <c r="T40"/>
      <c r="U40"/>
    </row>
    <row r="41" spans="1:21" s="10" customFormat="1" ht="15" x14ac:dyDescent="0.3">
      <c r="A41" s="148" t="s">
        <v>4</v>
      </c>
      <c r="B41" s="146" t="s">
        <v>54</v>
      </c>
      <c r="C41" s="92"/>
      <c r="D41" s="25">
        <f>D$5*$C$41</f>
        <v>0</v>
      </c>
      <c r="E41" s="25">
        <f>E$5*$C$41</f>
        <v>0</v>
      </c>
      <c r="F41" s="25">
        <f>F$5*$C$41</f>
        <v>0</v>
      </c>
      <c r="G41" s="25">
        <f>G$5*$C$41</f>
        <v>0</v>
      </c>
      <c r="H41" s="25">
        <f>H$5*$C$41</f>
        <v>0</v>
      </c>
      <c r="I41" s="25">
        <f>I$5*$C$41</f>
        <v>0</v>
      </c>
      <c r="J41" s="25">
        <f>J$5*$C$41</f>
        <v>0</v>
      </c>
      <c r="K41" s="25">
        <f>K$5*$C$41</f>
        <v>0</v>
      </c>
      <c r="L41" s="25">
        <f>L$5*$C$41</f>
        <v>0</v>
      </c>
      <c r="M41" s="25">
        <f>M$5*$C$41</f>
        <v>0</v>
      </c>
      <c r="N41" s="25">
        <f>N$5*$C$41</f>
        <v>0</v>
      </c>
      <c r="O41" s="25">
        <f>O$5*$C$41</f>
        <v>0</v>
      </c>
      <c r="P41"/>
      <c r="Q41"/>
      <c r="R41"/>
      <c r="S41"/>
      <c r="T41"/>
      <c r="U41"/>
    </row>
    <row r="42" spans="1:21" s="10" customFormat="1" ht="15" x14ac:dyDescent="0.3">
      <c r="A42" s="148" t="s">
        <v>4</v>
      </c>
      <c r="B42" s="146" t="s">
        <v>54</v>
      </c>
      <c r="C42" s="145"/>
      <c r="D42" s="25">
        <f>D$5*$C$42</f>
        <v>0</v>
      </c>
      <c r="E42" s="25">
        <f t="shared" ref="E42:O42" si="9">E$5*$C$42</f>
        <v>0</v>
      </c>
      <c r="F42" s="25">
        <f t="shared" si="9"/>
        <v>0</v>
      </c>
      <c r="G42" s="25">
        <f t="shared" si="9"/>
        <v>0</v>
      </c>
      <c r="H42" s="25">
        <f t="shared" si="9"/>
        <v>0</v>
      </c>
      <c r="I42" s="25">
        <f t="shared" si="9"/>
        <v>0</v>
      </c>
      <c r="J42" s="25">
        <f t="shared" si="9"/>
        <v>0</v>
      </c>
      <c r="K42" s="25">
        <f t="shared" si="9"/>
        <v>0</v>
      </c>
      <c r="L42" s="25">
        <f t="shared" si="9"/>
        <v>0</v>
      </c>
      <c r="M42" s="25">
        <f t="shared" si="9"/>
        <v>0</v>
      </c>
      <c r="N42" s="25">
        <f t="shared" si="9"/>
        <v>0</v>
      </c>
      <c r="O42" s="25">
        <f t="shared" si="9"/>
        <v>0</v>
      </c>
      <c r="P42"/>
      <c r="Q42"/>
      <c r="R42"/>
      <c r="S42"/>
      <c r="T42"/>
      <c r="U42"/>
    </row>
    <row r="43" spans="1:21" s="10" customFormat="1" ht="15.6" x14ac:dyDescent="0.3">
      <c r="A43" s="74" t="s">
        <v>27</v>
      </c>
      <c r="B43" s="61" t="s">
        <v>6</v>
      </c>
      <c r="C43" s="62"/>
      <c r="D43" s="63">
        <f>D5-D29</f>
        <v>675.75</v>
      </c>
      <c r="E43" s="63">
        <f>E5-E29</f>
        <v>1139.5</v>
      </c>
      <c r="F43" s="63">
        <f>F5-F29</f>
        <v>1669.5</v>
      </c>
      <c r="G43" s="63">
        <f>G5-G29</f>
        <v>2451.25</v>
      </c>
      <c r="H43" s="63">
        <f>H5-H29</f>
        <v>2583.75</v>
      </c>
      <c r="I43" s="63">
        <f>I5-I29</f>
        <v>2623.5</v>
      </c>
      <c r="J43" s="63">
        <f>J5-J29</f>
        <v>2954.75</v>
      </c>
      <c r="K43" s="63">
        <f>K5-K29</f>
        <v>2981.25</v>
      </c>
      <c r="L43" s="63">
        <f>L5-L29</f>
        <v>2862</v>
      </c>
      <c r="M43" s="63">
        <f>M5-M29</f>
        <v>2862</v>
      </c>
      <c r="N43" s="63">
        <f>N5-N29</f>
        <v>2756</v>
      </c>
      <c r="O43" s="63">
        <f>O5-O29</f>
        <v>3153.5</v>
      </c>
    </row>
    <row r="44" spans="1:21" s="10" customFormat="1" ht="13.8" x14ac:dyDescent="0.3">
      <c r="A44" s="85" t="s">
        <v>24</v>
      </c>
      <c r="B44" s="86" t="s">
        <v>19</v>
      </c>
      <c r="C44" s="89"/>
      <c r="D44" s="88">
        <f>IF(D5&gt;0,D43/D5,0)</f>
        <v>0.26500000000000001</v>
      </c>
      <c r="E44" s="88">
        <f t="shared" ref="E44:O44" si="10">IF(E5&gt;0,E43/E5,0)</f>
        <v>0.26500000000000001</v>
      </c>
      <c r="F44" s="88">
        <f t="shared" si="10"/>
        <v>0.26500000000000001</v>
      </c>
      <c r="G44" s="88">
        <f t="shared" si="10"/>
        <v>0.26500000000000001</v>
      </c>
      <c r="H44" s="88">
        <f t="shared" si="10"/>
        <v>0.26500000000000001</v>
      </c>
      <c r="I44" s="88">
        <f t="shared" si="10"/>
        <v>0.26500000000000001</v>
      </c>
      <c r="J44" s="88">
        <f t="shared" si="10"/>
        <v>0.26500000000000001</v>
      </c>
      <c r="K44" s="88">
        <f t="shared" si="10"/>
        <v>0.26500000000000001</v>
      </c>
      <c r="L44" s="88">
        <f t="shared" si="10"/>
        <v>0.26500000000000001</v>
      </c>
      <c r="M44" s="88">
        <f t="shared" si="10"/>
        <v>0.26500000000000001</v>
      </c>
      <c r="N44" s="88">
        <f t="shared" si="10"/>
        <v>0.26500000000000001</v>
      </c>
      <c r="O44" s="88">
        <f t="shared" si="10"/>
        <v>0.26500000000000001</v>
      </c>
    </row>
    <row r="45" spans="1:21" s="10" customFormat="1" ht="15.6" x14ac:dyDescent="0.3">
      <c r="A45" s="73" t="s">
        <v>28</v>
      </c>
      <c r="B45" s="64" t="s">
        <v>6</v>
      </c>
      <c r="C45" s="65"/>
      <c r="D45" s="65">
        <f>SUM(D46:D60)</f>
        <v>1396.735119047619</v>
      </c>
      <c r="E45" s="65">
        <f t="shared" ref="D45:O45" si="11">SUM(E46:E60)</f>
        <v>1396.735119047619</v>
      </c>
      <c r="F45" s="65">
        <f t="shared" si="11"/>
        <v>1446.735119047619</v>
      </c>
      <c r="G45" s="65">
        <f t="shared" si="11"/>
        <v>1396.735119047619</v>
      </c>
      <c r="H45" s="65">
        <f t="shared" si="11"/>
        <v>1396.735119047619</v>
      </c>
      <c r="I45" s="65">
        <f t="shared" si="11"/>
        <v>1396.735119047619</v>
      </c>
      <c r="J45" s="65">
        <f t="shared" si="11"/>
        <v>1401.735119047619</v>
      </c>
      <c r="K45" s="65">
        <f t="shared" si="11"/>
        <v>1451.735119047619</v>
      </c>
      <c r="L45" s="65">
        <f t="shared" si="11"/>
        <v>1401.735119047619</v>
      </c>
      <c r="M45" s="65">
        <f t="shared" si="11"/>
        <v>1398.735119047619</v>
      </c>
      <c r="N45" s="65">
        <f t="shared" si="11"/>
        <v>1398.735119047619</v>
      </c>
      <c r="O45" s="65">
        <f t="shared" si="11"/>
        <v>1401.735119047619</v>
      </c>
      <c r="Q45" s="130"/>
      <c r="R45" s="130"/>
    </row>
    <row r="46" spans="1:21" s="10" customFormat="1" ht="15" x14ac:dyDescent="0.3">
      <c r="A46" s="27" t="s">
        <v>61</v>
      </c>
      <c r="B46" s="146" t="s">
        <v>6</v>
      </c>
      <c r="C46" s="94"/>
      <c r="D46" s="28">
        <v>150</v>
      </c>
      <c r="E46" s="28">
        <v>150</v>
      </c>
      <c r="F46" s="28">
        <v>150</v>
      </c>
      <c r="G46" s="28">
        <v>150</v>
      </c>
      <c r="H46" s="28">
        <v>150</v>
      </c>
      <c r="I46" s="28">
        <v>150</v>
      </c>
      <c r="J46" s="28">
        <v>150</v>
      </c>
      <c r="K46" s="28">
        <v>150</v>
      </c>
      <c r="L46" s="28">
        <v>150</v>
      </c>
      <c r="M46" s="28">
        <v>150</v>
      </c>
      <c r="N46" s="28">
        <v>150</v>
      </c>
      <c r="O46" s="28">
        <v>150</v>
      </c>
      <c r="Q46" s="130"/>
      <c r="R46" s="130"/>
    </row>
    <row r="47" spans="1:21" s="10" customFormat="1" ht="15" x14ac:dyDescent="0.3">
      <c r="A47" s="27" t="s">
        <v>60</v>
      </c>
      <c r="B47" s="146" t="s">
        <v>6</v>
      </c>
      <c r="C47" s="94"/>
      <c r="D47" s="28">
        <v>20</v>
      </c>
      <c r="E47" s="28">
        <v>20</v>
      </c>
      <c r="F47" s="28">
        <v>20</v>
      </c>
      <c r="G47" s="28">
        <v>20</v>
      </c>
      <c r="H47" s="28">
        <v>20</v>
      </c>
      <c r="I47" s="28">
        <v>20</v>
      </c>
      <c r="J47" s="28">
        <v>25</v>
      </c>
      <c r="K47" s="28">
        <v>25</v>
      </c>
      <c r="L47" s="28">
        <v>25</v>
      </c>
      <c r="M47" s="28">
        <v>22</v>
      </c>
      <c r="N47" s="28">
        <v>22</v>
      </c>
      <c r="O47" s="28">
        <v>25</v>
      </c>
      <c r="Q47" s="122"/>
      <c r="R47" s="130"/>
    </row>
    <row r="48" spans="1:21" s="10" customFormat="1" ht="15" x14ac:dyDescent="0.3">
      <c r="A48" s="27" t="s">
        <v>82</v>
      </c>
      <c r="B48" s="146" t="s">
        <v>6</v>
      </c>
      <c r="C48" s="94"/>
      <c r="D48" s="28">
        <v>50</v>
      </c>
      <c r="E48" s="28">
        <v>50</v>
      </c>
      <c r="F48" s="28">
        <v>50</v>
      </c>
      <c r="G48" s="28">
        <v>50</v>
      </c>
      <c r="H48" s="28">
        <v>50</v>
      </c>
      <c r="I48" s="28">
        <v>50</v>
      </c>
      <c r="J48" s="28">
        <v>50</v>
      </c>
      <c r="K48" s="28">
        <v>50</v>
      </c>
      <c r="L48" s="28">
        <v>50</v>
      </c>
      <c r="M48" s="28">
        <v>50</v>
      </c>
      <c r="N48" s="28">
        <v>50</v>
      </c>
      <c r="O48" s="28">
        <v>50</v>
      </c>
      <c r="Q48" s="122"/>
      <c r="R48" s="122"/>
    </row>
    <row r="49" spans="1:18" s="10" customFormat="1" ht="30" x14ac:dyDescent="0.3">
      <c r="A49" s="27" t="s">
        <v>70</v>
      </c>
      <c r="B49" s="146" t="s">
        <v>6</v>
      </c>
      <c r="C49" s="94"/>
      <c r="D49" s="28">
        <v>500</v>
      </c>
      <c r="E49" s="28">
        <v>500</v>
      </c>
      <c r="F49" s="28">
        <v>500</v>
      </c>
      <c r="G49" s="28">
        <v>500</v>
      </c>
      <c r="H49" s="28">
        <v>500</v>
      </c>
      <c r="I49" s="28">
        <v>500</v>
      </c>
      <c r="J49" s="28">
        <v>500</v>
      </c>
      <c r="K49" s="28">
        <v>500</v>
      </c>
      <c r="L49" s="28">
        <v>500</v>
      </c>
      <c r="M49" s="28">
        <v>500</v>
      </c>
      <c r="N49" s="28">
        <v>500</v>
      </c>
      <c r="O49" s="28">
        <v>500</v>
      </c>
      <c r="Q49" s="129"/>
      <c r="R49" s="129"/>
    </row>
    <row r="50" spans="1:18" s="10" customFormat="1" ht="15" x14ac:dyDescent="0.3">
      <c r="A50" s="24" t="s">
        <v>45</v>
      </c>
      <c r="B50" s="145" t="s">
        <v>6</v>
      </c>
      <c r="C50" s="94"/>
      <c r="D50" s="28">
        <v>200</v>
      </c>
      <c r="E50" s="28">
        <v>200</v>
      </c>
      <c r="F50" s="28">
        <v>200</v>
      </c>
      <c r="G50" s="28">
        <v>200</v>
      </c>
      <c r="H50" s="28">
        <v>200</v>
      </c>
      <c r="I50" s="28">
        <v>200</v>
      </c>
      <c r="J50" s="28">
        <v>200</v>
      </c>
      <c r="K50" s="28">
        <v>200</v>
      </c>
      <c r="L50" s="28">
        <v>200</v>
      </c>
      <c r="M50" s="28">
        <v>200</v>
      </c>
      <c r="N50" s="28">
        <v>200</v>
      </c>
      <c r="O50" s="28">
        <v>200</v>
      </c>
      <c r="Q50" s="122"/>
      <c r="R50" s="122"/>
    </row>
    <row r="51" spans="1:18" s="10" customFormat="1" ht="30" x14ac:dyDescent="0.3">
      <c r="A51" s="24" t="s">
        <v>5</v>
      </c>
      <c r="B51" s="146" t="s">
        <v>47</v>
      </c>
      <c r="C51" s="94">
        <v>0.02</v>
      </c>
      <c r="D51" s="25">
        <f>($P$5*$C$51)/12</f>
        <v>180.58333333333334</v>
      </c>
      <c r="E51" s="25">
        <f>($P$5*$C$51)/12</f>
        <v>180.58333333333334</v>
      </c>
      <c r="F51" s="25">
        <f>($P$5*$C$51)/12</f>
        <v>180.58333333333334</v>
      </c>
      <c r="G51" s="25">
        <f>($P$5*$C$51)/12</f>
        <v>180.58333333333334</v>
      </c>
      <c r="H51" s="25">
        <f>($P$5*$C$51)/12</f>
        <v>180.58333333333334</v>
      </c>
      <c r="I51" s="25">
        <f>($P$5*$C$51)/12</f>
        <v>180.58333333333334</v>
      </c>
      <c r="J51" s="25">
        <f>($P$5*$C$51)/12</f>
        <v>180.58333333333334</v>
      </c>
      <c r="K51" s="25">
        <f>($P$5*$C$51)/12</f>
        <v>180.58333333333334</v>
      </c>
      <c r="L51" s="25">
        <f>($P$5*$C$51)/12</f>
        <v>180.58333333333334</v>
      </c>
      <c r="M51" s="25">
        <f>($P$5*$C$51)/12</f>
        <v>180.58333333333334</v>
      </c>
      <c r="N51" s="25">
        <f>($P$5*$C$51)/12</f>
        <v>180.58333333333334</v>
      </c>
      <c r="O51" s="25">
        <f>($P$5*$C$51)/12</f>
        <v>180.58333333333334</v>
      </c>
      <c r="Q51" s="122"/>
      <c r="R51" s="122"/>
    </row>
    <row r="52" spans="1:18" s="10" customFormat="1" ht="30" x14ac:dyDescent="0.3">
      <c r="A52" s="24" t="s">
        <v>44</v>
      </c>
      <c r="B52" s="146" t="s">
        <v>47</v>
      </c>
      <c r="C52" s="94">
        <v>0.01</v>
      </c>
      <c r="D52" s="25">
        <f>($P$5*$C$52)/12</f>
        <v>90.291666666666671</v>
      </c>
      <c r="E52" s="25">
        <f>($P$5*$C$52)/12</f>
        <v>90.291666666666671</v>
      </c>
      <c r="F52" s="25">
        <f>($P$5*$C$52)/12</f>
        <v>90.291666666666671</v>
      </c>
      <c r="G52" s="25">
        <f>($P$5*$C$52)/12</f>
        <v>90.291666666666671</v>
      </c>
      <c r="H52" s="25">
        <f>($P$5*$C$52)/12</f>
        <v>90.291666666666671</v>
      </c>
      <c r="I52" s="25">
        <f>($P$5*$C$52)/12</f>
        <v>90.291666666666671</v>
      </c>
      <c r="J52" s="25">
        <f>($P$5*$C$52)/12</f>
        <v>90.291666666666671</v>
      </c>
      <c r="K52" s="25">
        <f>($P$5*$C$52)/12</f>
        <v>90.291666666666671</v>
      </c>
      <c r="L52" s="25">
        <f>($P$5*$C$52)/12</f>
        <v>90.291666666666671</v>
      </c>
      <c r="M52" s="25">
        <f>($P$5*$C$52)/12</f>
        <v>90.291666666666671</v>
      </c>
      <c r="N52" s="25">
        <f>($P$5*$C$52)/12</f>
        <v>90.291666666666671</v>
      </c>
      <c r="O52" s="25">
        <f>($P$5*$C$52)/12</f>
        <v>90.291666666666671</v>
      </c>
      <c r="Q52" s="130"/>
      <c r="R52" s="122"/>
    </row>
    <row r="53" spans="1:18" s="10" customFormat="1" ht="30" customHeight="1" x14ac:dyDescent="0.3">
      <c r="A53" s="27" t="s">
        <v>73</v>
      </c>
      <c r="B53" s="146" t="s">
        <v>47</v>
      </c>
      <c r="C53" s="94">
        <v>5.0000000000000001E-3</v>
      </c>
      <c r="D53" s="25">
        <f>($P$5*$C$53)/12</f>
        <v>45.145833333333336</v>
      </c>
      <c r="E53" s="25">
        <f>($P$5*$C$53)/12</f>
        <v>45.145833333333336</v>
      </c>
      <c r="F53" s="25">
        <f>($P$5*$C$53)/12</f>
        <v>45.145833333333336</v>
      </c>
      <c r="G53" s="25">
        <f>($P$5*$C$53)/12</f>
        <v>45.145833333333336</v>
      </c>
      <c r="H53" s="25">
        <f>($P$5*$C$53)/12</f>
        <v>45.145833333333336</v>
      </c>
      <c r="I53" s="25">
        <f>($P$5*$C$53)/12</f>
        <v>45.145833333333336</v>
      </c>
      <c r="J53" s="25">
        <f>($P$5*$C$53)/12</f>
        <v>45.145833333333336</v>
      </c>
      <c r="K53" s="25">
        <f>($P$5*$C$53)/12</f>
        <v>45.145833333333336</v>
      </c>
      <c r="L53" s="25">
        <f>($P$5*$C$53)/12</f>
        <v>45.145833333333336</v>
      </c>
      <c r="M53" s="25">
        <f>($P$5*$C$53)/12</f>
        <v>45.145833333333336</v>
      </c>
      <c r="N53" s="25">
        <f>($P$5*$C$53)/12</f>
        <v>45.145833333333336</v>
      </c>
      <c r="O53" s="25">
        <f>($P$5*$C$53)/12</f>
        <v>45.145833333333336</v>
      </c>
      <c r="Q53" s="122"/>
      <c r="R53" s="130"/>
    </row>
    <row r="54" spans="1:18" s="10" customFormat="1" ht="15" x14ac:dyDescent="0.3">
      <c r="A54" s="27" t="s">
        <v>67</v>
      </c>
      <c r="B54" s="146" t="s">
        <v>6</v>
      </c>
      <c r="C54" s="94"/>
      <c r="D54" s="28"/>
      <c r="E54" s="28"/>
      <c r="F54" s="28">
        <v>50</v>
      </c>
      <c r="G54" s="28"/>
      <c r="H54" s="28"/>
      <c r="I54" s="28"/>
      <c r="J54" s="28"/>
      <c r="K54" s="28">
        <v>50</v>
      </c>
      <c r="L54" s="28"/>
      <c r="M54" s="28"/>
      <c r="N54" s="28"/>
      <c r="O54" s="28"/>
      <c r="Q54" s="129"/>
      <c r="R54" s="130"/>
    </row>
    <row r="55" spans="1:18" s="10" customFormat="1" ht="15" x14ac:dyDescent="0.3">
      <c r="A55" s="27" t="s">
        <v>46</v>
      </c>
      <c r="B55" s="149" t="s">
        <v>6</v>
      </c>
      <c r="C55" s="9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122"/>
      <c r="R55" s="122"/>
    </row>
    <row r="56" spans="1:18" s="10" customFormat="1" ht="15" x14ac:dyDescent="0.3">
      <c r="A56" s="147" t="s">
        <v>4</v>
      </c>
      <c r="B56" s="149" t="s">
        <v>6</v>
      </c>
      <c r="C56" s="94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Q56" s="136"/>
      <c r="R56" s="136"/>
    </row>
    <row r="57" spans="1:18" s="10" customFormat="1" ht="15" x14ac:dyDescent="0.3">
      <c r="A57" s="147" t="s">
        <v>4</v>
      </c>
      <c r="B57" s="149" t="s">
        <v>6</v>
      </c>
      <c r="C57" s="94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Q57" s="136"/>
      <c r="R57" s="136"/>
    </row>
    <row r="58" spans="1:18" s="10" customFormat="1" ht="15" x14ac:dyDescent="0.3">
      <c r="A58" s="147" t="s">
        <v>4</v>
      </c>
      <c r="B58" s="149" t="s">
        <v>6</v>
      </c>
      <c r="C58" s="94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Q58" s="129"/>
      <c r="R58" s="129"/>
    </row>
    <row r="59" spans="1:18" s="10" customFormat="1" ht="15" x14ac:dyDescent="0.3">
      <c r="A59" s="148" t="s">
        <v>4</v>
      </c>
      <c r="B59" s="149" t="s">
        <v>6</v>
      </c>
      <c r="C59" s="15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R59" s="122"/>
    </row>
    <row r="60" spans="1:18" s="10" customFormat="1" ht="15" x14ac:dyDescent="0.3">
      <c r="A60" s="27" t="s">
        <v>64</v>
      </c>
      <c r="B60" s="47" t="s">
        <v>6</v>
      </c>
      <c r="C60" s="90"/>
      <c r="D60" s="25">
        <f>D85</f>
        <v>160.71428571428572</v>
      </c>
      <c r="E60" s="25">
        <f t="shared" ref="E60:O60" si="12">E85</f>
        <v>160.71428571428572</v>
      </c>
      <c r="F60" s="25">
        <f t="shared" si="12"/>
        <v>160.71428571428572</v>
      </c>
      <c r="G60" s="25">
        <f t="shared" si="12"/>
        <v>160.71428571428572</v>
      </c>
      <c r="H60" s="25">
        <f t="shared" si="12"/>
        <v>160.71428571428572</v>
      </c>
      <c r="I60" s="25">
        <f t="shared" si="12"/>
        <v>160.71428571428572</v>
      </c>
      <c r="J60" s="25">
        <f t="shared" si="12"/>
        <v>160.71428571428572</v>
      </c>
      <c r="K60" s="25">
        <f t="shared" si="12"/>
        <v>160.71428571428572</v>
      </c>
      <c r="L60" s="25">
        <f t="shared" si="12"/>
        <v>160.71428571428572</v>
      </c>
      <c r="M60" s="25">
        <f t="shared" si="12"/>
        <v>160.71428571428572</v>
      </c>
      <c r="N60" s="25">
        <f t="shared" si="12"/>
        <v>160.71428571428572</v>
      </c>
      <c r="O60" s="25">
        <f t="shared" si="12"/>
        <v>160.71428571428572</v>
      </c>
    </row>
    <row r="61" spans="1:18" s="10" customFormat="1" ht="15.6" x14ac:dyDescent="0.3">
      <c r="A61" s="73" t="s">
        <v>29</v>
      </c>
      <c r="B61" s="64" t="s">
        <v>6</v>
      </c>
      <c r="C61" s="65"/>
      <c r="D61" s="65">
        <f t="shared" ref="D61:O61" si="13">D43-D45</f>
        <v>-720.98511904761904</v>
      </c>
      <c r="E61" s="65">
        <f t="shared" si="13"/>
        <v>-257.23511904761904</v>
      </c>
      <c r="F61" s="65">
        <f t="shared" si="13"/>
        <v>222.76488095238096</v>
      </c>
      <c r="G61" s="65">
        <f t="shared" si="13"/>
        <v>1054.514880952381</v>
      </c>
      <c r="H61" s="65">
        <f t="shared" si="13"/>
        <v>1187.014880952381</v>
      </c>
      <c r="I61" s="65">
        <f t="shared" si="13"/>
        <v>1226.764880952381</v>
      </c>
      <c r="J61" s="65">
        <f t="shared" si="13"/>
        <v>1553.014880952381</v>
      </c>
      <c r="K61" s="65">
        <f t="shared" si="13"/>
        <v>1529.514880952381</v>
      </c>
      <c r="L61" s="65">
        <f t="shared" si="13"/>
        <v>1460.264880952381</v>
      </c>
      <c r="M61" s="65">
        <f t="shared" si="13"/>
        <v>1463.264880952381</v>
      </c>
      <c r="N61" s="65">
        <f t="shared" si="13"/>
        <v>1357.264880952381</v>
      </c>
      <c r="O61" s="65">
        <f t="shared" si="13"/>
        <v>1751.764880952381</v>
      </c>
    </row>
    <row r="62" spans="1:18" s="10" customFormat="1" ht="13.8" x14ac:dyDescent="0.3">
      <c r="A62" s="81" t="s">
        <v>8</v>
      </c>
      <c r="B62" s="82" t="s">
        <v>19</v>
      </c>
      <c r="C62" s="83"/>
      <c r="D62" s="84">
        <f>IF(D5&gt;0,D61/D5,0)</f>
        <v>-0.28273926237161529</v>
      </c>
      <c r="E62" s="84">
        <f t="shared" ref="E62:O62" si="14">IF(E5&gt;0,E61/E5,0)</f>
        <v>-5.9822120708748615E-2</v>
      </c>
      <c r="F62" s="84">
        <f t="shared" si="14"/>
        <v>3.5359504913076344E-2</v>
      </c>
      <c r="G62" s="84">
        <f t="shared" si="14"/>
        <v>0.11400160875160875</v>
      </c>
      <c r="H62" s="84">
        <f t="shared" si="14"/>
        <v>0.12174511599511599</v>
      </c>
      <c r="I62" s="84">
        <f t="shared" si="14"/>
        <v>0.12391564454064455</v>
      </c>
      <c r="J62" s="84">
        <f t="shared" si="14"/>
        <v>0.13928384582532566</v>
      </c>
      <c r="K62" s="84">
        <f t="shared" si="14"/>
        <v>0.1359568783068783</v>
      </c>
      <c r="L62" s="84">
        <f t="shared" si="14"/>
        <v>0.13520971119929454</v>
      </c>
      <c r="M62" s="84">
        <f t="shared" si="14"/>
        <v>0.1354874889770723</v>
      </c>
      <c r="N62" s="84">
        <f t="shared" si="14"/>
        <v>0.13050623855311355</v>
      </c>
      <c r="O62" s="84">
        <f t="shared" si="14"/>
        <v>0.14720713285314127</v>
      </c>
    </row>
    <row r="63" spans="1:18" s="10" customFormat="1" ht="31.2" x14ac:dyDescent="0.3">
      <c r="A63" s="115" t="s">
        <v>30</v>
      </c>
      <c r="B63" s="102" t="s">
        <v>6</v>
      </c>
      <c r="C63" s="104"/>
      <c r="D63" s="104">
        <f>SUM(D64:D69)</f>
        <v>0</v>
      </c>
      <c r="E63" s="104">
        <f t="shared" ref="E63:O63" si="15">SUM(E64:E69)</f>
        <v>0</v>
      </c>
      <c r="F63" s="104">
        <f t="shared" si="15"/>
        <v>0</v>
      </c>
      <c r="G63" s="104">
        <f t="shared" si="15"/>
        <v>0</v>
      </c>
      <c r="H63" s="104">
        <f t="shared" si="15"/>
        <v>0</v>
      </c>
      <c r="I63" s="104">
        <f t="shared" si="15"/>
        <v>0</v>
      </c>
      <c r="J63" s="104">
        <f t="shared" si="15"/>
        <v>0</v>
      </c>
      <c r="K63" s="104">
        <f t="shared" si="15"/>
        <v>0</v>
      </c>
      <c r="L63" s="104">
        <f t="shared" si="15"/>
        <v>0</v>
      </c>
      <c r="M63" s="104">
        <f t="shared" si="15"/>
        <v>0</v>
      </c>
      <c r="N63" s="104">
        <f t="shared" si="15"/>
        <v>0</v>
      </c>
      <c r="O63" s="104">
        <f t="shared" si="15"/>
        <v>0</v>
      </c>
    </row>
    <row r="64" spans="1:18" s="10" customFormat="1" ht="15" x14ac:dyDescent="0.3">
      <c r="A64" s="29" t="s">
        <v>2</v>
      </c>
      <c r="B64" s="46" t="s">
        <v>6</v>
      </c>
      <c r="C64" s="2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30"/>
    </row>
    <row r="65" spans="1:21" s="10" customFormat="1" ht="15" x14ac:dyDescent="0.3">
      <c r="A65" s="151" t="s">
        <v>4</v>
      </c>
      <c r="B65" s="145" t="s">
        <v>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0"/>
      <c r="O65" s="30"/>
    </row>
    <row r="66" spans="1:21" s="10" customFormat="1" ht="15" x14ac:dyDescent="0.3">
      <c r="A66" s="151" t="s">
        <v>4</v>
      </c>
      <c r="B66" s="145" t="s">
        <v>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30"/>
    </row>
    <row r="67" spans="1:21" s="10" customFormat="1" ht="15" x14ac:dyDescent="0.3">
      <c r="A67" s="151" t="s">
        <v>4</v>
      </c>
      <c r="B67" s="145" t="s">
        <v>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0"/>
      <c r="O67" s="30"/>
    </row>
    <row r="68" spans="1:21" s="10" customFormat="1" ht="15" x14ac:dyDescent="0.3">
      <c r="A68" s="151" t="s">
        <v>4</v>
      </c>
      <c r="B68" s="145" t="s">
        <v>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30"/>
      <c r="Q68" s="121"/>
    </row>
    <row r="69" spans="1:21" s="10" customFormat="1" ht="30" x14ac:dyDescent="0.3">
      <c r="A69" s="132" t="s">
        <v>57</v>
      </c>
      <c r="B69" s="48" t="s">
        <v>6</v>
      </c>
      <c r="C69" s="31"/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R69" s="121"/>
      <c r="S69" s="121"/>
      <c r="T69" s="121"/>
      <c r="U69" s="121"/>
    </row>
    <row r="70" spans="1:21" s="10" customFormat="1" ht="28.8" customHeight="1" x14ac:dyDescent="0.3">
      <c r="A70" s="74" t="s">
        <v>31</v>
      </c>
      <c r="B70" s="61" t="s">
        <v>6</v>
      </c>
      <c r="C70" s="63"/>
      <c r="D70" s="63">
        <f>D61-D63</f>
        <v>-720.98511904761904</v>
      </c>
      <c r="E70" s="63">
        <f t="shared" ref="E70:O70" si="16">E61-E63</f>
        <v>-257.23511904761904</v>
      </c>
      <c r="F70" s="63">
        <f t="shared" si="16"/>
        <v>222.76488095238096</v>
      </c>
      <c r="G70" s="63">
        <f t="shared" si="16"/>
        <v>1054.514880952381</v>
      </c>
      <c r="H70" s="63">
        <f t="shared" si="16"/>
        <v>1187.014880952381</v>
      </c>
      <c r="I70" s="63">
        <f t="shared" si="16"/>
        <v>1226.764880952381</v>
      </c>
      <c r="J70" s="63">
        <f t="shared" si="16"/>
        <v>1553.014880952381</v>
      </c>
      <c r="K70" s="63">
        <f t="shared" si="16"/>
        <v>1529.514880952381</v>
      </c>
      <c r="L70" s="63">
        <f t="shared" si="16"/>
        <v>1460.264880952381</v>
      </c>
      <c r="M70" s="63">
        <f t="shared" si="16"/>
        <v>1463.264880952381</v>
      </c>
      <c r="N70" s="63">
        <f t="shared" si="16"/>
        <v>1357.264880952381</v>
      </c>
      <c r="O70" s="63">
        <f t="shared" si="16"/>
        <v>1751.764880952381</v>
      </c>
      <c r="P70" s="137" t="s">
        <v>90</v>
      </c>
      <c r="Q70" s="139"/>
      <c r="R70" s="139"/>
      <c r="S70" s="139"/>
      <c r="T70" s="139"/>
      <c r="U70" s="139"/>
    </row>
    <row r="71" spans="1:21" s="10" customFormat="1" ht="13.8" x14ac:dyDescent="0.3">
      <c r="A71" s="85" t="s">
        <v>3</v>
      </c>
      <c r="B71" s="86" t="s">
        <v>19</v>
      </c>
      <c r="C71" s="87"/>
      <c r="D71" s="88">
        <f>IF(D5&gt;0,D70/D5,0)</f>
        <v>-0.28273926237161529</v>
      </c>
      <c r="E71" s="88">
        <f t="shared" ref="E71:O71" si="17">IF(E5&gt;0,E70/E5,0)</f>
        <v>-5.9822120708748615E-2</v>
      </c>
      <c r="F71" s="88">
        <f t="shared" si="17"/>
        <v>3.5359504913076344E-2</v>
      </c>
      <c r="G71" s="88">
        <f t="shared" si="17"/>
        <v>0.11400160875160875</v>
      </c>
      <c r="H71" s="88">
        <f t="shared" si="17"/>
        <v>0.12174511599511599</v>
      </c>
      <c r="I71" s="88">
        <f t="shared" si="17"/>
        <v>0.12391564454064455</v>
      </c>
      <c r="J71" s="88">
        <f t="shared" si="17"/>
        <v>0.13928384582532566</v>
      </c>
      <c r="K71" s="88">
        <f t="shared" si="17"/>
        <v>0.1359568783068783</v>
      </c>
      <c r="L71" s="88">
        <f t="shared" si="17"/>
        <v>0.13520971119929454</v>
      </c>
      <c r="M71" s="88">
        <f t="shared" si="17"/>
        <v>0.1354874889770723</v>
      </c>
      <c r="N71" s="88">
        <f t="shared" si="17"/>
        <v>0.13050623855311355</v>
      </c>
      <c r="O71" s="88">
        <f t="shared" si="17"/>
        <v>0.14720713285314127</v>
      </c>
    </row>
    <row r="72" spans="1:21" s="10" customFormat="1" ht="27" customHeight="1" x14ac:dyDescent="0.3">
      <c r="A72" s="116" t="s">
        <v>1</v>
      </c>
      <c r="B72" s="75" t="s">
        <v>6</v>
      </c>
      <c r="C72" s="76"/>
      <c r="D72" s="63">
        <f>D70</f>
        <v>-720.98511904761904</v>
      </c>
      <c r="E72" s="63">
        <f t="shared" ref="E72:M72" si="18">D72+E70</f>
        <v>-978.22023809523807</v>
      </c>
      <c r="F72" s="63">
        <f t="shared" si="18"/>
        <v>-755.45535714285711</v>
      </c>
      <c r="G72" s="63">
        <f t="shared" si="18"/>
        <v>299.05952380952385</v>
      </c>
      <c r="H72" s="63">
        <f t="shared" si="18"/>
        <v>1486.0744047619048</v>
      </c>
      <c r="I72" s="63">
        <f t="shared" si="18"/>
        <v>2712.8392857142858</v>
      </c>
      <c r="J72" s="63">
        <f t="shared" si="18"/>
        <v>4265.854166666667</v>
      </c>
      <c r="K72" s="63">
        <f t="shared" si="18"/>
        <v>5795.3690476190477</v>
      </c>
      <c r="L72" s="63">
        <f t="shared" si="18"/>
        <v>7255.6339285714284</v>
      </c>
      <c r="M72" s="63">
        <f t="shared" si="18"/>
        <v>8718.8988095238092</v>
      </c>
      <c r="N72" s="63">
        <f t="shared" ref="N72" si="19">M72+N70</f>
        <v>10076.163690476191</v>
      </c>
      <c r="O72" s="63">
        <f t="shared" ref="O72" si="20">N72+O70</f>
        <v>11827.928571428572</v>
      </c>
      <c r="P72" s="137" t="s">
        <v>91</v>
      </c>
      <c r="Q72" s="139"/>
      <c r="R72" s="139"/>
      <c r="S72" s="139"/>
      <c r="T72" s="139"/>
      <c r="U72" s="139"/>
    </row>
    <row r="73" spans="1:21" s="10" customFormat="1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21" s="10" customFormat="1" ht="15.6" x14ac:dyDescent="0.3">
      <c r="A74" s="24"/>
      <c r="B74" s="4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110" t="s">
        <v>23</v>
      </c>
    </row>
    <row r="75" spans="1:21" s="10" customFormat="1" ht="62.4" x14ac:dyDescent="0.3">
      <c r="A75" s="127" t="s">
        <v>52</v>
      </c>
      <c r="B75" s="98" t="s">
        <v>7</v>
      </c>
      <c r="C75" s="99" t="s">
        <v>22</v>
      </c>
      <c r="D75" s="111">
        <v>1</v>
      </c>
      <c r="E75" s="111">
        <v>2</v>
      </c>
      <c r="F75" s="111">
        <v>3</v>
      </c>
      <c r="G75" s="111">
        <v>4</v>
      </c>
      <c r="H75" s="111">
        <v>5</v>
      </c>
      <c r="I75" s="111">
        <v>6</v>
      </c>
      <c r="J75" s="111">
        <v>7</v>
      </c>
      <c r="K75" s="111">
        <v>8</v>
      </c>
      <c r="L75" s="111">
        <v>9</v>
      </c>
      <c r="M75" s="111">
        <v>10</v>
      </c>
      <c r="N75" s="111">
        <v>11</v>
      </c>
      <c r="O75" s="111">
        <v>12</v>
      </c>
      <c r="P75" s="133" t="s">
        <v>72</v>
      </c>
    </row>
    <row r="76" spans="1:21" s="10" customFormat="1" ht="46.8" x14ac:dyDescent="0.3">
      <c r="A76" s="131" t="s">
        <v>92</v>
      </c>
      <c r="B76" s="64" t="s">
        <v>6</v>
      </c>
      <c r="C76" s="100"/>
      <c r="D76" s="65">
        <f>SUM(D77:D84)</f>
        <v>11500</v>
      </c>
      <c r="E76" s="65">
        <f t="shared" ref="D76:P76" si="21">SUM(E77:E84)</f>
        <v>11500</v>
      </c>
      <c r="F76" s="65">
        <f t="shared" si="21"/>
        <v>11500</v>
      </c>
      <c r="G76" s="65">
        <f t="shared" si="21"/>
        <v>11500</v>
      </c>
      <c r="H76" s="65">
        <f t="shared" si="21"/>
        <v>11500</v>
      </c>
      <c r="I76" s="65">
        <f t="shared" si="21"/>
        <v>11500</v>
      </c>
      <c r="J76" s="65">
        <f t="shared" si="21"/>
        <v>11500</v>
      </c>
      <c r="K76" s="65">
        <f t="shared" si="21"/>
        <v>11500</v>
      </c>
      <c r="L76" s="65">
        <f t="shared" si="21"/>
        <v>11500</v>
      </c>
      <c r="M76" s="65">
        <f t="shared" si="21"/>
        <v>11500</v>
      </c>
      <c r="N76" s="65">
        <f t="shared" si="21"/>
        <v>11500</v>
      </c>
      <c r="O76" s="65">
        <f t="shared" si="21"/>
        <v>11500</v>
      </c>
      <c r="P76" s="65">
        <f>SUM(P77:P84)</f>
        <v>9571.4285714285706</v>
      </c>
    </row>
    <row r="77" spans="1:21" s="10" customFormat="1" ht="14.4" x14ac:dyDescent="0.3">
      <c r="A77" s="152" t="s">
        <v>65</v>
      </c>
      <c r="B77" s="80" t="s">
        <v>6</v>
      </c>
      <c r="C77" s="105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20">
        <f>O77-SUM(D86:O86)</f>
        <v>0</v>
      </c>
    </row>
    <row r="78" spans="1:21" s="10" customFormat="1" ht="14.4" x14ac:dyDescent="0.3">
      <c r="A78" s="152" t="s">
        <v>85</v>
      </c>
      <c r="B78" s="80" t="s">
        <v>6</v>
      </c>
      <c r="C78" s="105">
        <v>7</v>
      </c>
      <c r="D78" s="18">
        <v>10000</v>
      </c>
      <c r="E78" s="18">
        <v>10000</v>
      </c>
      <c r="F78" s="18">
        <v>10000</v>
      </c>
      <c r="G78" s="18">
        <v>10000</v>
      </c>
      <c r="H78" s="18">
        <v>10000</v>
      </c>
      <c r="I78" s="18">
        <v>10000</v>
      </c>
      <c r="J78" s="18">
        <v>10000</v>
      </c>
      <c r="K78" s="18">
        <v>10000</v>
      </c>
      <c r="L78" s="18">
        <v>10000</v>
      </c>
      <c r="M78" s="18">
        <v>10000</v>
      </c>
      <c r="N78" s="18">
        <v>10000</v>
      </c>
      <c r="O78" s="18">
        <v>10000</v>
      </c>
      <c r="P78" s="20">
        <f>O78-SUM(D87:O87)</f>
        <v>8571.4285714285706</v>
      </c>
    </row>
    <row r="79" spans="1:21" s="10" customFormat="1" ht="14.4" x14ac:dyDescent="0.3">
      <c r="A79" s="153" t="s">
        <v>56</v>
      </c>
      <c r="B79" s="80" t="s">
        <v>6</v>
      </c>
      <c r="C79" s="105">
        <v>3</v>
      </c>
      <c r="D79" s="18">
        <v>1500</v>
      </c>
      <c r="E79" s="18">
        <v>1500</v>
      </c>
      <c r="F79" s="18">
        <v>1500</v>
      </c>
      <c r="G79" s="18">
        <v>1500</v>
      </c>
      <c r="H79" s="18">
        <v>1500</v>
      </c>
      <c r="I79" s="18">
        <v>1500</v>
      </c>
      <c r="J79" s="18">
        <v>1500</v>
      </c>
      <c r="K79" s="18">
        <v>1500</v>
      </c>
      <c r="L79" s="18">
        <v>1500</v>
      </c>
      <c r="M79" s="18">
        <v>1500</v>
      </c>
      <c r="N79" s="18">
        <v>1500</v>
      </c>
      <c r="O79" s="18">
        <v>1500</v>
      </c>
      <c r="P79" s="20">
        <f>O79-SUM(D88:O88)</f>
        <v>1000</v>
      </c>
    </row>
    <row r="80" spans="1:21" s="10" customFormat="1" ht="14.4" x14ac:dyDescent="0.3">
      <c r="A80" s="154" t="s">
        <v>4</v>
      </c>
      <c r="B80" s="80" t="s">
        <v>6</v>
      </c>
      <c r="C80" s="105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0">
        <f t="shared" ref="P80:P84" si="22">O80-SUM(D89:O89)</f>
        <v>0</v>
      </c>
    </row>
    <row r="81" spans="1:17" s="10" customFormat="1" ht="14.4" x14ac:dyDescent="0.3">
      <c r="A81" s="154" t="s">
        <v>4</v>
      </c>
      <c r="B81" s="80" t="s">
        <v>6</v>
      </c>
      <c r="C81" s="105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20">
        <f t="shared" si="22"/>
        <v>0</v>
      </c>
    </row>
    <row r="82" spans="1:17" s="10" customFormat="1" ht="14.4" x14ac:dyDescent="0.3">
      <c r="A82" s="154" t="s">
        <v>4</v>
      </c>
      <c r="B82" s="80" t="s">
        <v>6</v>
      </c>
      <c r="C82" s="10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20">
        <f t="shared" si="22"/>
        <v>0</v>
      </c>
    </row>
    <row r="83" spans="1:17" s="10" customFormat="1" ht="14.4" x14ac:dyDescent="0.3">
      <c r="A83" s="154" t="s">
        <v>4</v>
      </c>
      <c r="B83" s="80" t="s">
        <v>6</v>
      </c>
      <c r="C83" s="10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20">
        <f t="shared" si="22"/>
        <v>0</v>
      </c>
    </row>
    <row r="84" spans="1:17" s="10" customFormat="1" ht="14.4" x14ac:dyDescent="0.3">
      <c r="A84" s="154" t="s">
        <v>4</v>
      </c>
      <c r="B84" s="80" t="s">
        <v>6</v>
      </c>
      <c r="C84" s="105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0">
        <f t="shared" si="22"/>
        <v>0</v>
      </c>
    </row>
    <row r="85" spans="1:17" s="10" customFormat="1" ht="15.6" x14ac:dyDescent="0.3">
      <c r="A85" s="101" t="s">
        <v>63</v>
      </c>
      <c r="B85" s="102" t="s">
        <v>6</v>
      </c>
      <c r="C85" s="103"/>
      <c r="D85" s="104">
        <f t="shared" ref="D85:O85" si="23">SUM(D86:D93)</f>
        <v>160.71428571428572</v>
      </c>
      <c r="E85" s="104">
        <f t="shared" si="23"/>
        <v>160.71428571428572</v>
      </c>
      <c r="F85" s="104">
        <f t="shared" si="23"/>
        <v>160.71428571428572</v>
      </c>
      <c r="G85" s="104">
        <f t="shared" si="23"/>
        <v>160.71428571428572</v>
      </c>
      <c r="H85" s="104">
        <f t="shared" si="23"/>
        <v>160.71428571428572</v>
      </c>
      <c r="I85" s="104">
        <f t="shared" si="23"/>
        <v>160.71428571428572</v>
      </c>
      <c r="J85" s="104">
        <f t="shared" si="23"/>
        <v>160.71428571428572</v>
      </c>
      <c r="K85" s="104">
        <f t="shared" si="23"/>
        <v>160.71428571428572</v>
      </c>
      <c r="L85" s="104">
        <f t="shared" si="23"/>
        <v>160.71428571428572</v>
      </c>
      <c r="M85" s="104">
        <f t="shared" si="23"/>
        <v>160.71428571428572</v>
      </c>
      <c r="N85" s="104">
        <f t="shared" si="23"/>
        <v>160.71428571428572</v>
      </c>
      <c r="O85" s="104">
        <f t="shared" si="23"/>
        <v>160.71428571428572</v>
      </c>
    </row>
    <row r="86" spans="1:17" s="10" customFormat="1" ht="14.4" x14ac:dyDescent="0.3">
      <c r="A86" s="96" t="str">
        <f>IF(A77&gt;0,A77,"")</f>
        <v>Помещения</v>
      </c>
      <c r="B86" s="80" t="s">
        <v>6</v>
      </c>
      <c r="C86" s="106"/>
      <c r="D86" s="20">
        <f t="shared" ref="D86:O86" si="24">IF(C77&gt;0,D77/$C$77/12,0)</f>
        <v>0</v>
      </c>
      <c r="E86" s="20">
        <f t="shared" si="24"/>
        <v>0</v>
      </c>
      <c r="F86" s="20">
        <f t="shared" si="24"/>
        <v>0</v>
      </c>
      <c r="G86" s="20">
        <f t="shared" si="24"/>
        <v>0</v>
      </c>
      <c r="H86" s="20">
        <f t="shared" si="24"/>
        <v>0</v>
      </c>
      <c r="I86" s="20">
        <f t="shared" si="24"/>
        <v>0</v>
      </c>
      <c r="J86" s="20">
        <f t="shared" si="24"/>
        <v>0</v>
      </c>
      <c r="K86" s="20">
        <f t="shared" si="24"/>
        <v>0</v>
      </c>
      <c r="L86" s="20">
        <f t="shared" si="24"/>
        <v>0</v>
      </c>
      <c r="M86" s="20">
        <f t="shared" si="24"/>
        <v>0</v>
      </c>
      <c r="N86" s="20">
        <f t="shared" si="24"/>
        <v>0</v>
      </c>
      <c r="O86" s="20">
        <f t="shared" si="24"/>
        <v>0</v>
      </c>
    </row>
    <row r="87" spans="1:17" s="10" customFormat="1" ht="14.4" x14ac:dyDescent="0.3">
      <c r="A87" s="96" t="str">
        <f>IF(A78&gt;0,A78,"")</f>
        <v>Специализированное оборудование</v>
      </c>
      <c r="B87" s="80" t="s">
        <v>6</v>
      </c>
      <c r="C87" s="106"/>
      <c r="D87" s="20">
        <f t="shared" ref="D87:O87" si="25">IF(C78&gt;0,D78/$C$78/12,0)</f>
        <v>119.04761904761905</v>
      </c>
      <c r="E87" s="20">
        <f t="shared" si="25"/>
        <v>119.04761904761905</v>
      </c>
      <c r="F87" s="20">
        <f t="shared" si="25"/>
        <v>119.04761904761905</v>
      </c>
      <c r="G87" s="20">
        <f t="shared" si="25"/>
        <v>119.04761904761905</v>
      </c>
      <c r="H87" s="20">
        <f t="shared" si="25"/>
        <v>119.04761904761905</v>
      </c>
      <c r="I87" s="20">
        <f t="shared" si="25"/>
        <v>119.04761904761905</v>
      </c>
      <c r="J87" s="20">
        <f t="shared" si="25"/>
        <v>119.04761904761905</v>
      </c>
      <c r="K87" s="20">
        <f t="shared" si="25"/>
        <v>119.04761904761905</v>
      </c>
      <c r="L87" s="20">
        <f t="shared" si="25"/>
        <v>119.04761904761905</v>
      </c>
      <c r="M87" s="20">
        <f t="shared" si="25"/>
        <v>119.04761904761905</v>
      </c>
      <c r="N87" s="20">
        <f t="shared" si="25"/>
        <v>119.04761904761905</v>
      </c>
      <c r="O87" s="20">
        <f t="shared" si="25"/>
        <v>119.04761904761905</v>
      </c>
    </row>
    <row r="88" spans="1:17" s="10" customFormat="1" ht="14.4" x14ac:dyDescent="0.3">
      <c r="A88" s="96" t="str">
        <f>IF(A79&gt;0,A79,"")</f>
        <v>Сайт</v>
      </c>
      <c r="B88" s="80" t="s">
        <v>6</v>
      </c>
      <c r="C88" s="106"/>
      <c r="D88" s="20">
        <f>IF(C79&gt;0,D79/$C$79/12,0)</f>
        <v>41.666666666666664</v>
      </c>
      <c r="E88" s="20">
        <f t="shared" ref="E88:O88" si="26">IF(D79&gt;0,E79/$C$79/12,0)</f>
        <v>41.666666666666664</v>
      </c>
      <c r="F88" s="20">
        <f t="shared" si="26"/>
        <v>41.666666666666664</v>
      </c>
      <c r="G88" s="20">
        <f t="shared" si="26"/>
        <v>41.666666666666664</v>
      </c>
      <c r="H88" s="20">
        <f t="shared" si="26"/>
        <v>41.666666666666664</v>
      </c>
      <c r="I88" s="20">
        <f t="shared" si="26"/>
        <v>41.666666666666664</v>
      </c>
      <c r="J88" s="20">
        <f t="shared" si="26"/>
        <v>41.666666666666664</v>
      </c>
      <c r="K88" s="20">
        <f t="shared" si="26"/>
        <v>41.666666666666664</v>
      </c>
      <c r="L88" s="20">
        <f t="shared" si="26"/>
        <v>41.666666666666664</v>
      </c>
      <c r="M88" s="20">
        <f t="shared" si="26"/>
        <v>41.666666666666664</v>
      </c>
      <c r="N88" s="20">
        <f t="shared" si="26"/>
        <v>41.666666666666664</v>
      </c>
      <c r="O88" s="20">
        <f t="shared" si="26"/>
        <v>41.666666666666664</v>
      </c>
    </row>
    <row r="89" spans="1:17" s="10" customFormat="1" ht="14.4" x14ac:dyDescent="0.3">
      <c r="A89" s="96" t="str">
        <f>IF(A80&gt;0,A80,"")</f>
        <v>и т.д.</v>
      </c>
      <c r="B89" s="80" t="s">
        <v>6</v>
      </c>
      <c r="C89" s="106"/>
      <c r="D89" s="20">
        <f t="shared" ref="D89:O89" si="27">IF(C80&gt;0,D80/$C$80/12,0)</f>
        <v>0</v>
      </c>
      <c r="E89" s="20">
        <f t="shared" si="27"/>
        <v>0</v>
      </c>
      <c r="F89" s="20">
        <f t="shared" si="27"/>
        <v>0</v>
      </c>
      <c r="G89" s="20">
        <f t="shared" si="27"/>
        <v>0</v>
      </c>
      <c r="H89" s="20">
        <f t="shared" si="27"/>
        <v>0</v>
      </c>
      <c r="I89" s="20">
        <f t="shared" si="27"/>
        <v>0</v>
      </c>
      <c r="J89" s="20">
        <f t="shared" si="27"/>
        <v>0</v>
      </c>
      <c r="K89" s="20">
        <f t="shared" si="27"/>
        <v>0</v>
      </c>
      <c r="L89" s="20">
        <f t="shared" si="27"/>
        <v>0</v>
      </c>
      <c r="M89" s="20">
        <f t="shared" si="27"/>
        <v>0</v>
      </c>
      <c r="N89" s="20">
        <f t="shared" si="27"/>
        <v>0</v>
      </c>
      <c r="O89" s="20">
        <f t="shared" si="27"/>
        <v>0</v>
      </c>
    </row>
    <row r="90" spans="1:17" s="10" customFormat="1" ht="14.4" x14ac:dyDescent="0.3">
      <c r="A90" s="96" t="str">
        <f t="shared" ref="A90:A93" si="28">IF(A81&gt;0,A81,"")</f>
        <v>и т.д.</v>
      </c>
      <c r="B90" s="80" t="s">
        <v>6</v>
      </c>
      <c r="C90" s="106"/>
      <c r="D90" s="20">
        <f>IF(C81&gt;0,D81/$C$81/12,0)</f>
        <v>0</v>
      </c>
      <c r="E90" s="20">
        <f t="shared" ref="E90:O90" si="29">IF(D81&gt;0,E81/$C$81/12,0)</f>
        <v>0</v>
      </c>
      <c r="F90" s="20">
        <f t="shared" si="29"/>
        <v>0</v>
      </c>
      <c r="G90" s="20">
        <f t="shared" si="29"/>
        <v>0</v>
      </c>
      <c r="H90" s="20">
        <f t="shared" si="29"/>
        <v>0</v>
      </c>
      <c r="I90" s="20">
        <f t="shared" si="29"/>
        <v>0</v>
      </c>
      <c r="J90" s="20">
        <f t="shared" si="29"/>
        <v>0</v>
      </c>
      <c r="K90" s="20">
        <f t="shared" si="29"/>
        <v>0</v>
      </c>
      <c r="L90" s="20">
        <f t="shared" si="29"/>
        <v>0</v>
      </c>
      <c r="M90" s="20">
        <f t="shared" si="29"/>
        <v>0</v>
      </c>
      <c r="N90" s="20">
        <f t="shared" si="29"/>
        <v>0</v>
      </c>
      <c r="O90" s="20">
        <f t="shared" si="29"/>
        <v>0</v>
      </c>
    </row>
    <row r="91" spans="1:17" s="10" customFormat="1" ht="14.4" x14ac:dyDescent="0.3">
      <c r="A91" s="96" t="str">
        <f t="shared" si="28"/>
        <v>и т.д.</v>
      </c>
      <c r="B91" s="80" t="s">
        <v>6</v>
      </c>
      <c r="C91" s="106"/>
      <c r="D91" s="20">
        <f>IF(C82&gt;0,D82/$C$82/12,0)</f>
        <v>0</v>
      </c>
      <c r="E91" s="20">
        <f t="shared" ref="E91:O91" si="30">IF(D82&gt;0,E82/$C$82/12,0)</f>
        <v>0</v>
      </c>
      <c r="F91" s="20">
        <f t="shared" si="30"/>
        <v>0</v>
      </c>
      <c r="G91" s="20">
        <f t="shared" si="30"/>
        <v>0</v>
      </c>
      <c r="H91" s="20">
        <f t="shared" si="30"/>
        <v>0</v>
      </c>
      <c r="I91" s="20">
        <f t="shared" si="30"/>
        <v>0</v>
      </c>
      <c r="J91" s="20">
        <f t="shared" si="30"/>
        <v>0</v>
      </c>
      <c r="K91" s="20">
        <f t="shared" si="30"/>
        <v>0</v>
      </c>
      <c r="L91" s="20">
        <f t="shared" si="30"/>
        <v>0</v>
      </c>
      <c r="M91" s="20">
        <f t="shared" si="30"/>
        <v>0</v>
      </c>
      <c r="N91" s="20">
        <f t="shared" si="30"/>
        <v>0</v>
      </c>
      <c r="O91" s="20">
        <f t="shared" si="30"/>
        <v>0</v>
      </c>
    </row>
    <row r="92" spans="1:17" s="10" customFormat="1" ht="14.4" x14ac:dyDescent="0.3">
      <c r="A92" s="96" t="str">
        <f t="shared" si="28"/>
        <v>и т.д.</v>
      </c>
      <c r="B92" s="80" t="s">
        <v>6</v>
      </c>
      <c r="C92" s="106"/>
      <c r="D92" s="20">
        <f>IF(C83&gt;0,D83/$C$83/12,0)</f>
        <v>0</v>
      </c>
      <c r="E92" s="20">
        <f t="shared" ref="E92:O92" si="31">IF(D83&gt;0,E83/$C$83/12,0)</f>
        <v>0</v>
      </c>
      <c r="F92" s="20">
        <f t="shared" si="31"/>
        <v>0</v>
      </c>
      <c r="G92" s="20">
        <f t="shared" si="31"/>
        <v>0</v>
      </c>
      <c r="H92" s="20">
        <f t="shared" si="31"/>
        <v>0</v>
      </c>
      <c r="I92" s="20">
        <f t="shared" si="31"/>
        <v>0</v>
      </c>
      <c r="J92" s="20">
        <f t="shared" si="31"/>
        <v>0</v>
      </c>
      <c r="K92" s="20">
        <f t="shared" si="31"/>
        <v>0</v>
      </c>
      <c r="L92" s="20">
        <f t="shared" si="31"/>
        <v>0</v>
      </c>
      <c r="M92" s="20">
        <f t="shared" si="31"/>
        <v>0</v>
      </c>
      <c r="N92" s="20">
        <f t="shared" si="31"/>
        <v>0</v>
      </c>
      <c r="O92" s="20">
        <f t="shared" si="31"/>
        <v>0</v>
      </c>
    </row>
    <row r="93" spans="1:17" s="10" customFormat="1" ht="14.4" x14ac:dyDescent="0.3">
      <c r="A93" s="155" t="str">
        <f t="shared" si="28"/>
        <v>и т.д.</v>
      </c>
      <c r="B93" s="107" t="s">
        <v>6</v>
      </c>
      <c r="C93" s="108"/>
      <c r="D93" s="109">
        <f>IF(C84&gt;0,D84/$C$84/12,0)</f>
        <v>0</v>
      </c>
      <c r="E93" s="109">
        <f t="shared" ref="E93:O93" si="32">IF(D84&gt;0,E84/$C$84/12,0)</f>
        <v>0</v>
      </c>
      <c r="F93" s="109">
        <f t="shared" si="32"/>
        <v>0</v>
      </c>
      <c r="G93" s="109">
        <f t="shared" si="32"/>
        <v>0</v>
      </c>
      <c r="H93" s="109">
        <f t="shared" si="32"/>
        <v>0</v>
      </c>
      <c r="I93" s="109">
        <f t="shared" si="32"/>
        <v>0</v>
      </c>
      <c r="J93" s="109">
        <f t="shared" si="32"/>
        <v>0</v>
      </c>
      <c r="K93" s="109">
        <f t="shared" si="32"/>
        <v>0</v>
      </c>
      <c r="L93" s="109">
        <f t="shared" si="32"/>
        <v>0</v>
      </c>
      <c r="M93" s="109">
        <f t="shared" si="32"/>
        <v>0</v>
      </c>
      <c r="N93" s="109">
        <f t="shared" si="32"/>
        <v>0</v>
      </c>
      <c r="O93" s="109">
        <f t="shared" si="32"/>
        <v>0</v>
      </c>
    </row>
    <row r="94" spans="1:17" s="10" customFormat="1" ht="13.8" x14ac:dyDescent="0.3">
      <c r="A94" s="21"/>
      <c r="B94" s="80"/>
      <c r="C94" s="106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7" s="10" customFormat="1" ht="15.6" x14ac:dyDescent="0.3">
      <c r="A95" s="24"/>
      <c r="B95" s="4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110" t="s">
        <v>23</v>
      </c>
    </row>
    <row r="96" spans="1:17" s="10" customFormat="1" ht="31.2" x14ac:dyDescent="0.3">
      <c r="A96" s="126" t="s">
        <v>50</v>
      </c>
      <c r="B96" s="44" t="s">
        <v>7</v>
      </c>
      <c r="C96" s="45"/>
      <c r="D96" s="112">
        <v>1</v>
      </c>
      <c r="E96" s="112">
        <v>2</v>
      </c>
      <c r="F96" s="112">
        <v>3</v>
      </c>
      <c r="G96" s="112">
        <v>4</v>
      </c>
      <c r="H96" s="112">
        <v>5</v>
      </c>
      <c r="I96" s="112">
        <v>6</v>
      </c>
      <c r="J96" s="112">
        <v>7</v>
      </c>
      <c r="K96" s="112">
        <v>8</v>
      </c>
      <c r="L96" s="112">
        <v>9</v>
      </c>
      <c r="M96" s="112">
        <v>10</v>
      </c>
      <c r="N96" s="112">
        <v>11</v>
      </c>
      <c r="O96" s="112">
        <v>12</v>
      </c>
      <c r="Q96" s="12"/>
    </row>
    <row r="97" spans="1:18" s="12" customFormat="1" ht="15.6" x14ac:dyDescent="0.3">
      <c r="A97" s="66" t="s">
        <v>32</v>
      </c>
      <c r="B97" s="67" t="s">
        <v>6</v>
      </c>
      <c r="C97" s="68"/>
      <c r="D97" s="68">
        <v>0</v>
      </c>
      <c r="E97" s="68">
        <f t="shared" ref="E97:M97" si="33">D157</f>
        <v>-560.27083333333394</v>
      </c>
      <c r="F97" s="68">
        <f t="shared" si="33"/>
        <v>-656.79166666666697</v>
      </c>
      <c r="G97" s="68">
        <f t="shared" si="33"/>
        <v>-273.3125</v>
      </c>
      <c r="H97" s="68">
        <f t="shared" si="33"/>
        <v>941.91666666666697</v>
      </c>
      <c r="I97" s="68">
        <f t="shared" si="33"/>
        <v>2289.645833333333</v>
      </c>
      <c r="J97" s="68">
        <f t="shared" si="33"/>
        <v>3677.1249999999991</v>
      </c>
      <c r="K97" s="68">
        <f t="shared" si="33"/>
        <v>5390.8541666666652</v>
      </c>
      <c r="L97" s="68">
        <f t="shared" si="33"/>
        <v>7081.0833333333312</v>
      </c>
      <c r="M97" s="68">
        <f t="shared" si="33"/>
        <v>8702.0624999999964</v>
      </c>
      <c r="N97" s="68">
        <f t="shared" ref="N97:O97" si="34">M157</f>
        <v>10326.041666666662</v>
      </c>
      <c r="O97" s="68">
        <f t="shared" si="34"/>
        <v>11844.020833333328</v>
      </c>
      <c r="P97" s="10"/>
      <c r="Q97" s="10"/>
    </row>
    <row r="98" spans="1:18" s="10" customFormat="1" ht="30" x14ac:dyDescent="0.3">
      <c r="A98" s="32" t="s">
        <v>33</v>
      </c>
      <c r="B98" s="49" t="s">
        <v>6</v>
      </c>
      <c r="C98" s="33"/>
      <c r="D98" s="34">
        <f>SUM(D99:D104)</f>
        <v>2550</v>
      </c>
      <c r="E98" s="34">
        <f t="shared" ref="E98:O98" si="35">SUM(E99:E104)</f>
        <v>4300</v>
      </c>
      <c r="F98" s="34">
        <f t="shared" si="35"/>
        <v>6300</v>
      </c>
      <c r="G98" s="34">
        <f t="shared" si="35"/>
        <v>9250</v>
      </c>
      <c r="H98" s="34">
        <f t="shared" si="35"/>
        <v>9750</v>
      </c>
      <c r="I98" s="34">
        <f t="shared" si="35"/>
        <v>9900</v>
      </c>
      <c r="J98" s="34">
        <f t="shared" si="35"/>
        <v>11150</v>
      </c>
      <c r="K98" s="34">
        <f t="shared" si="35"/>
        <v>11250</v>
      </c>
      <c r="L98" s="34">
        <f t="shared" si="35"/>
        <v>10800</v>
      </c>
      <c r="M98" s="34">
        <f t="shared" si="35"/>
        <v>10800</v>
      </c>
      <c r="N98" s="34">
        <f t="shared" si="35"/>
        <v>10400</v>
      </c>
      <c r="O98" s="34">
        <f t="shared" si="35"/>
        <v>11900</v>
      </c>
    </row>
    <row r="99" spans="1:18" s="10" customFormat="1" ht="14.4" x14ac:dyDescent="0.3">
      <c r="A99" s="95" t="s">
        <v>0</v>
      </c>
      <c r="B99" s="80" t="s">
        <v>6</v>
      </c>
      <c r="C99" s="22"/>
      <c r="D99" s="17">
        <f>D5</f>
        <v>2550</v>
      </c>
      <c r="E99" s="17">
        <f>E5</f>
        <v>4300</v>
      </c>
      <c r="F99" s="17">
        <f>F5</f>
        <v>6300</v>
      </c>
      <c r="G99" s="17">
        <f>G5</f>
        <v>9250</v>
      </c>
      <c r="H99" s="17">
        <f>H5</f>
        <v>9750</v>
      </c>
      <c r="I99" s="17">
        <f>I5</f>
        <v>9900</v>
      </c>
      <c r="J99" s="17">
        <f>J5</f>
        <v>11150</v>
      </c>
      <c r="K99" s="17">
        <f>K5</f>
        <v>11250</v>
      </c>
      <c r="L99" s="17">
        <f>L5</f>
        <v>10800</v>
      </c>
      <c r="M99" s="17">
        <f>M5</f>
        <v>10800</v>
      </c>
      <c r="N99" s="17">
        <f>N5</f>
        <v>10400</v>
      </c>
      <c r="O99" s="17">
        <f>O5</f>
        <v>11900</v>
      </c>
    </row>
    <row r="100" spans="1:18" s="10" customFormat="1" ht="14.4" x14ac:dyDescent="0.3">
      <c r="A100" s="95" t="s">
        <v>9</v>
      </c>
      <c r="B100" s="80" t="s">
        <v>6</v>
      </c>
      <c r="C100" s="22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9"/>
      <c r="O100" s="19"/>
    </row>
    <row r="101" spans="1:18" s="10" customFormat="1" ht="14.4" x14ac:dyDescent="0.3">
      <c r="A101" s="156" t="s">
        <v>4</v>
      </c>
      <c r="B101" s="80" t="s">
        <v>6</v>
      </c>
      <c r="C101" s="22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9"/>
      <c r="O101" s="19"/>
    </row>
    <row r="102" spans="1:18" s="10" customFormat="1" ht="14.4" x14ac:dyDescent="0.3">
      <c r="A102" s="156" t="s">
        <v>4</v>
      </c>
      <c r="B102" s="80" t="s">
        <v>6</v>
      </c>
      <c r="C102" s="22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9"/>
      <c r="O102" s="19"/>
    </row>
    <row r="103" spans="1:18" s="10" customFormat="1" ht="14.4" x14ac:dyDescent="0.3">
      <c r="A103" s="156" t="s">
        <v>4</v>
      </c>
      <c r="B103" s="80" t="s">
        <v>6</v>
      </c>
      <c r="C103" s="22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9"/>
      <c r="O103" s="19"/>
    </row>
    <row r="104" spans="1:18" s="10" customFormat="1" ht="14.4" x14ac:dyDescent="0.3">
      <c r="A104" s="156" t="s">
        <v>4</v>
      </c>
      <c r="B104" s="80" t="s">
        <v>6</v>
      </c>
      <c r="C104" s="22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9"/>
      <c r="O104" s="19"/>
    </row>
    <row r="105" spans="1:18" s="10" customFormat="1" ht="30" x14ac:dyDescent="0.3">
      <c r="A105" s="32" t="s">
        <v>34</v>
      </c>
      <c r="B105" s="49" t="s">
        <v>6</v>
      </c>
      <c r="C105" s="33"/>
      <c r="D105" s="33">
        <f t="shared" ref="D105:O105" si="36">SUM(D106:D122)</f>
        <v>3110.2708333333335</v>
      </c>
      <c r="E105" s="33">
        <f t="shared" si="36"/>
        <v>4396.520833333333</v>
      </c>
      <c r="F105" s="33">
        <f t="shared" si="36"/>
        <v>5916.520833333333</v>
      </c>
      <c r="G105" s="33">
        <f t="shared" si="36"/>
        <v>8034.770833333333</v>
      </c>
      <c r="H105" s="33">
        <f t="shared" si="36"/>
        <v>8402.2708333333339</v>
      </c>
      <c r="I105" s="33">
        <f t="shared" si="36"/>
        <v>8512.5208333333339</v>
      </c>
      <c r="J105" s="33">
        <f t="shared" si="36"/>
        <v>9436.2708333333339</v>
      </c>
      <c r="K105" s="33">
        <f t="shared" si="36"/>
        <v>9559.7708333333339</v>
      </c>
      <c r="L105" s="33">
        <f t="shared" si="36"/>
        <v>9179.0208333333339</v>
      </c>
      <c r="M105" s="33">
        <f t="shared" si="36"/>
        <v>9176.0208333333339</v>
      </c>
      <c r="N105" s="33">
        <f t="shared" si="36"/>
        <v>8882.0208333333339</v>
      </c>
      <c r="O105" s="33">
        <f t="shared" si="36"/>
        <v>9987.5208333333339</v>
      </c>
    </row>
    <row r="106" spans="1:18" s="10" customFormat="1" ht="14.4" x14ac:dyDescent="0.3">
      <c r="A106" s="96" t="s">
        <v>66</v>
      </c>
      <c r="B106" s="80" t="s">
        <v>6</v>
      </c>
      <c r="C106" s="22"/>
      <c r="D106" s="17">
        <f>SUM(D30:D32)</f>
        <v>1428</v>
      </c>
      <c r="E106" s="17">
        <f t="shared" ref="E106:O106" si="37">SUM(E30:E32)</f>
        <v>2408</v>
      </c>
      <c r="F106" s="17">
        <f t="shared" si="37"/>
        <v>3528</v>
      </c>
      <c r="G106" s="17">
        <f t="shared" si="37"/>
        <v>5180</v>
      </c>
      <c r="H106" s="17">
        <f t="shared" si="37"/>
        <v>5460</v>
      </c>
      <c r="I106" s="17">
        <f t="shared" si="37"/>
        <v>5544</v>
      </c>
      <c r="J106" s="17">
        <f t="shared" si="37"/>
        <v>6244</v>
      </c>
      <c r="K106" s="17">
        <f t="shared" si="37"/>
        <v>6300</v>
      </c>
      <c r="L106" s="17">
        <f t="shared" si="37"/>
        <v>6048</v>
      </c>
      <c r="M106" s="17">
        <f t="shared" si="37"/>
        <v>6048</v>
      </c>
      <c r="N106" s="17">
        <f t="shared" si="37"/>
        <v>5824</v>
      </c>
      <c r="O106" s="17">
        <f t="shared" si="37"/>
        <v>6664</v>
      </c>
    </row>
    <row r="107" spans="1:18" s="10" customFormat="1" ht="28.8" x14ac:dyDescent="0.3">
      <c r="A107" s="96" t="s">
        <v>86</v>
      </c>
      <c r="B107" s="80" t="s">
        <v>6</v>
      </c>
      <c r="C107" s="22"/>
      <c r="D107" s="17">
        <f>D33</f>
        <v>12.75</v>
      </c>
      <c r="E107" s="17">
        <f t="shared" ref="E107:O107" si="38">E33</f>
        <v>21.5</v>
      </c>
      <c r="F107" s="17">
        <f t="shared" si="38"/>
        <v>31.5</v>
      </c>
      <c r="G107" s="17">
        <f t="shared" si="38"/>
        <v>46.25</v>
      </c>
      <c r="H107" s="17">
        <f t="shared" si="38"/>
        <v>48.75</v>
      </c>
      <c r="I107" s="17">
        <f t="shared" si="38"/>
        <v>49.5</v>
      </c>
      <c r="J107" s="17">
        <f t="shared" si="38"/>
        <v>55.75</v>
      </c>
      <c r="K107" s="17">
        <f t="shared" si="38"/>
        <v>56.25</v>
      </c>
      <c r="L107" s="17">
        <f t="shared" si="38"/>
        <v>54</v>
      </c>
      <c r="M107" s="17">
        <f t="shared" si="38"/>
        <v>54</v>
      </c>
      <c r="N107" s="17">
        <f t="shared" si="38"/>
        <v>52</v>
      </c>
      <c r="O107" s="17">
        <f t="shared" si="38"/>
        <v>59.5</v>
      </c>
    </row>
    <row r="108" spans="1:18" s="10" customFormat="1" ht="14.4" x14ac:dyDescent="0.3">
      <c r="A108" s="96" t="s">
        <v>69</v>
      </c>
      <c r="B108" s="80" t="s">
        <v>6</v>
      </c>
      <c r="C108" s="22"/>
      <c r="D108" s="17">
        <f>D35+D47</f>
        <v>45.5</v>
      </c>
      <c r="E108" s="17">
        <f t="shared" ref="E108:O108" si="39">E35+E47</f>
        <v>63</v>
      </c>
      <c r="F108" s="17">
        <f t="shared" si="39"/>
        <v>83</v>
      </c>
      <c r="G108" s="17">
        <f t="shared" si="39"/>
        <v>112.5</v>
      </c>
      <c r="H108" s="17">
        <f t="shared" si="39"/>
        <v>117.5</v>
      </c>
      <c r="I108" s="17">
        <f t="shared" si="39"/>
        <v>119</v>
      </c>
      <c r="J108" s="17">
        <f t="shared" si="39"/>
        <v>136.5</v>
      </c>
      <c r="K108" s="17">
        <f t="shared" si="39"/>
        <v>137.5</v>
      </c>
      <c r="L108" s="17">
        <f t="shared" si="39"/>
        <v>133</v>
      </c>
      <c r="M108" s="17">
        <f t="shared" si="39"/>
        <v>130</v>
      </c>
      <c r="N108" s="17">
        <f t="shared" si="39"/>
        <v>126</v>
      </c>
      <c r="O108" s="17">
        <f t="shared" si="39"/>
        <v>144</v>
      </c>
    </row>
    <row r="109" spans="1:18" s="10" customFormat="1" ht="14.4" x14ac:dyDescent="0.3">
      <c r="A109" s="96" t="s">
        <v>68</v>
      </c>
      <c r="B109" s="80" t="s">
        <v>6</v>
      </c>
      <c r="C109" s="22"/>
      <c r="D109" s="17">
        <f>D34+D49</f>
        <v>882.5</v>
      </c>
      <c r="E109" s="17">
        <f t="shared" ref="E109:O109" si="40">E34+E49</f>
        <v>1145</v>
      </c>
      <c r="F109" s="17">
        <f t="shared" si="40"/>
        <v>1445</v>
      </c>
      <c r="G109" s="17">
        <f t="shared" si="40"/>
        <v>1887.5</v>
      </c>
      <c r="H109" s="17">
        <f t="shared" si="40"/>
        <v>1962.5</v>
      </c>
      <c r="I109" s="17">
        <f t="shared" si="40"/>
        <v>1985</v>
      </c>
      <c r="J109" s="17">
        <f t="shared" si="40"/>
        <v>2172.5</v>
      </c>
      <c r="K109" s="17">
        <f t="shared" si="40"/>
        <v>2187.5</v>
      </c>
      <c r="L109" s="17">
        <f t="shared" si="40"/>
        <v>2120</v>
      </c>
      <c r="M109" s="17">
        <f t="shared" si="40"/>
        <v>2120</v>
      </c>
      <c r="N109" s="17">
        <f t="shared" si="40"/>
        <v>2060</v>
      </c>
      <c r="O109" s="17">
        <f t="shared" si="40"/>
        <v>2285</v>
      </c>
    </row>
    <row r="110" spans="1:18" s="10" customFormat="1" ht="14.4" x14ac:dyDescent="0.3">
      <c r="A110" s="96" t="s">
        <v>55</v>
      </c>
      <c r="B110" s="80" t="s">
        <v>6</v>
      </c>
      <c r="C110" s="22"/>
      <c r="D110" s="17">
        <f>SUM(D37:D42)</f>
        <v>0</v>
      </c>
      <c r="E110" s="17">
        <f t="shared" ref="E110:O110" si="41">SUM(E37:E42)</f>
        <v>0</v>
      </c>
      <c r="F110" s="17">
        <f t="shared" si="41"/>
        <v>0</v>
      </c>
      <c r="G110" s="17">
        <f t="shared" si="41"/>
        <v>0</v>
      </c>
      <c r="H110" s="17">
        <f t="shared" si="41"/>
        <v>0</v>
      </c>
      <c r="I110" s="17">
        <f t="shared" si="41"/>
        <v>0</v>
      </c>
      <c r="J110" s="17">
        <f t="shared" si="41"/>
        <v>0</v>
      </c>
      <c r="K110" s="17">
        <f t="shared" si="41"/>
        <v>0</v>
      </c>
      <c r="L110" s="17">
        <f t="shared" si="41"/>
        <v>0</v>
      </c>
      <c r="M110" s="17">
        <f t="shared" si="41"/>
        <v>0</v>
      </c>
      <c r="N110" s="17">
        <f t="shared" si="41"/>
        <v>0</v>
      </c>
      <c r="O110" s="17">
        <f t="shared" si="41"/>
        <v>0</v>
      </c>
    </row>
    <row r="111" spans="1:18" s="10" customFormat="1" ht="14.4" x14ac:dyDescent="0.3">
      <c r="A111" s="96" t="s">
        <v>84</v>
      </c>
      <c r="B111" s="80" t="s">
        <v>6</v>
      </c>
      <c r="C111" s="22"/>
      <c r="D111" s="17">
        <f>D36+D46</f>
        <v>175.5</v>
      </c>
      <c r="E111" s="17">
        <f t="shared" ref="E111:O111" si="42">E36+E46</f>
        <v>193</v>
      </c>
      <c r="F111" s="17">
        <f t="shared" si="42"/>
        <v>213</v>
      </c>
      <c r="G111" s="17">
        <f t="shared" si="42"/>
        <v>242.5</v>
      </c>
      <c r="H111" s="17">
        <f t="shared" si="42"/>
        <v>247.5</v>
      </c>
      <c r="I111" s="17">
        <f t="shared" si="42"/>
        <v>249</v>
      </c>
      <c r="J111" s="17">
        <f t="shared" si="42"/>
        <v>261.5</v>
      </c>
      <c r="K111" s="17">
        <f t="shared" si="42"/>
        <v>262.5</v>
      </c>
      <c r="L111" s="17">
        <f t="shared" si="42"/>
        <v>258</v>
      </c>
      <c r="M111" s="17">
        <f t="shared" si="42"/>
        <v>258</v>
      </c>
      <c r="N111" s="17">
        <f t="shared" si="42"/>
        <v>254</v>
      </c>
      <c r="O111" s="17">
        <f t="shared" si="42"/>
        <v>269</v>
      </c>
    </row>
    <row r="112" spans="1:18" s="10" customFormat="1" ht="14.4" x14ac:dyDescent="0.3">
      <c r="A112" s="96" t="s">
        <v>62</v>
      </c>
      <c r="B112" s="80" t="s">
        <v>6</v>
      </c>
      <c r="C112" s="22"/>
      <c r="D112" s="17">
        <f>D48</f>
        <v>50</v>
      </c>
      <c r="E112" s="17">
        <f t="shared" ref="E112:O112" si="43">E48</f>
        <v>50</v>
      </c>
      <c r="F112" s="17">
        <f t="shared" si="43"/>
        <v>50</v>
      </c>
      <c r="G112" s="17">
        <f t="shared" si="43"/>
        <v>50</v>
      </c>
      <c r="H112" s="17">
        <f t="shared" si="43"/>
        <v>50</v>
      </c>
      <c r="I112" s="17">
        <f t="shared" si="43"/>
        <v>50</v>
      </c>
      <c r="J112" s="17">
        <f t="shared" si="43"/>
        <v>50</v>
      </c>
      <c r="K112" s="17">
        <f t="shared" si="43"/>
        <v>50</v>
      </c>
      <c r="L112" s="17">
        <f t="shared" si="43"/>
        <v>50</v>
      </c>
      <c r="M112" s="17">
        <f t="shared" si="43"/>
        <v>50</v>
      </c>
      <c r="N112" s="17">
        <f t="shared" si="43"/>
        <v>50</v>
      </c>
      <c r="O112" s="17">
        <f t="shared" si="43"/>
        <v>50</v>
      </c>
      <c r="Q112" s="122"/>
      <c r="R112" s="122"/>
    </row>
    <row r="113" spans="1:18" s="10" customFormat="1" ht="14.4" x14ac:dyDescent="0.3">
      <c r="A113" s="96" t="s">
        <v>45</v>
      </c>
      <c r="B113" s="80" t="s">
        <v>6</v>
      </c>
      <c r="C113" s="22"/>
      <c r="D113" s="17">
        <f>D50</f>
        <v>200</v>
      </c>
      <c r="E113" s="17">
        <f t="shared" ref="E113:O113" si="44">E50</f>
        <v>200</v>
      </c>
      <c r="F113" s="17">
        <f t="shared" si="44"/>
        <v>200</v>
      </c>
      <c r="G113" s="17">
        <f t="shared" si="44"/>
        <v>200</v>
      </c>
      <c r="H113" s="17">
        <f t="shared" si="44"/>
        <v>200</v>
      </c>
      <c r="I113" s="17">
        <f t="shared" si="44"/>
        <v>200</v>
      </c>
      <c r="J113" s="17">
        <f t="shared" si="44"/>
        <v>200</v>
      </c>
      <c r="K113" s="17">
        <f t="shared" si="44"/>
        <v>200</v>
      </c>
      <c r="L113" s="17">
        <f t="shared" si="44"/>
        <v>200</v>
      </c>
      <c r="M113" s="17">
        <f t="shared" si="44"/>
        <v>200</v>
      </c>
      <c r="N113" s="17">
        <f t="shared" si="44"/>
        <v>200</v>
      </c>
      <c r="O113" s="17">
        <f t="shared" si="44"/>
        <v>200</v>
      </c>
      <c r="R113" s="122"/>
    </row>
    <row r="114" spans="1:18" s="10" customFormat="1" ht="14.4" x14ac:dyDescent="0.3">
      <c r="A114" s="96" t="s">
        <v>5</v>
      </c>
      <c r="B114" s="80" t="s">
        <v>6</v>
      </c>
      <c r="C114" s="22"/>
      <c r="D114" s="17">
        <f>D51</f>
        <v>180.58333333333334</v>
      </c>
      <c r="E114" s="17">
        <f t="shared" ref="E114:O114" si="45">E51</f>
        <v>180.58333333333334</v>
      </c>
      <c r="F114" s="17">
        <f t="shared" si="45"/>
        <v>180.58333333333334</v>
      </c>
      <c r="G114" s="17">
        <f t="shared" si="45"/>
        <v>180.58333333333334</v>
      </c>
      <c r="H114" s="17">
        <f t="shared" si="45"/>
        <v>180.58333333333334</v>
      </c>
      <c r="I114" s="17">
        <f t="shared" si="45"/>
        <v>180.58333333333334</v>
      </c>
      <c r="J114" s="17">
        <f t="shared" si="45"/>
        <v>180.58333333333334</v>
      </c>
      <c r="K114" s="17">
        <f t="shared" si="45"/>
        <v>180.58333333333334</v>
      </c>
      <c r="L114" s="17">
        <f t="shared" si="45"/>
        <v>180.58333333333334</v>
      </c>
      <c r="M114" s="17">
        <f t="shared" si="45"/>
        <v>180.58333333333334</v>
      </c>
      <c r="N114" s="17">
        <f t="shared" si="45"/>
        <v>180.58333333333334</v>
      </c>
      <c r="O114" s="17">
        <f t="shared" si="45"/>
        <v>180.58333333333334</v>
      </c>
    </row>
    <row r="115" spans="1:18" s="10" customFormat="1" ht="14.4" x14ac:dyDescent="0.3">
      <c r="A115" s="96" t="s">
        <v>44</v>
      </c>
      <c r="B115" s="80" t="s">
        <v>6</v>
      </c>
      <c r="C115" s="22"/>
      <c r="D115" s="17">
        <f>D52</f>
        <v>90.291666666666671</v>
      </c>
      <c r="E115" s="17">
        <f t="shared" ref="E115:O115" si="46">E52</f>
        <v>90.291666666666671</v>
      </c>
      <c r="F115" s="17">
        <f t="shared" si="46"/>
        <v>90.291666666666671</v>
      </c>
      <c r="G115" s="17">
        <f t="shared" si="46"/>
        <v>90.291666666666671</v>
      </c>
      <c r="H115" s="17">
        <f t="shared" si="46"/>
        <v>90.291666666666671</v>
      </c>
      <c r="I115" s="17">
        <f t="shared" si="46"/>
        <v>90.291666666666671</v>
      </c>
      <c r="J115" s="17">
        <f t="shared" si="46"/>
        <v>90.291666666666671</v>
      </c>
      <c r="K115" s="17">
        <f t="shared" si="46"/>
        <v>90.291666666666671</v>
      </c>
      <c r="L115" s="17">
        <f t="shared" si="46"/>
        <v>90.291666666666671</v>
      </c>
      <c r="M115" s="17">
        <f t="shared" si="46"/>
        <v>90.291666666666671</v>
      </c>
      <c r="N115" s="17">
        <f t="shared" si="46"/>
        <v>90.291666666666671</v>
      </c>
      <c r="O115" s="17">
        <f t="shared" si="46"/>
        <v>90.291666666666671</v>
      </c>
    </row>
    <row r="116" spans="1:18" s="10" customFormat="1" ht="14.4" x14ac:dyDescent="0.3">
      <c r="A116" s="96" t="s">
        <v>46</v>
      </c>
      <c r="B116" s="80" t="s">
        <v>6</v>
      </c>
      <c r="C116" s="22"/>
      <c r="D116" s="17">
        <f>SUM(D53:D59)</f>
        <v>45.145833333333336</v>
      </c>
      <c r="E116" s="17">
        <f t="shared" ref="E116:O116" si="47">SUM(E53:E59)</f>
        <v>45.145833333333336</v>
      </c>
      <c r="F116" s="17">
        <f t="shared" si="47"/>
        <v>95.145833333333343</v>
      </c>
      <c r="G116" s="17">
        <f t="shared" si="47"/>
        <v>45.145833333333336</v>
      </c>
      <c r="H116" s="17">
        <f t="shared" si="47"/>
        <v>45.145833333333336</v>
      </c>
      <c r="I116" s="17">
        <f t="shared" si="47"/>
        <v>45.145833333333336</v>
      </c>
      <c r="J116" s="17">
        <f t="shared" si="47"/>
        <v>45.145833333333336</v>
      </c>
      <c r="K116" s="17">
        <f t="shared" si="47"/>
        <v>95.145833333333343</v>
      </c>
      <c r="L116" s="17">
        <f t="shared" si="47"/>
        <v>45.145833333333336</v>
      </c>
      <c r="M116" s="17">
        <f t="shared" si="47"/>
        <v>45.145833333333336</v>
      </c>
      <c r="N116" s="17">
        <f t="shared" si="47"/>
        <v>45.145833333333336</v>
      </c>
      <c r="O116" s="17">
        <f t="shared" si="47"/>
        <v>45.145833333333336</v>
      </c>
    </row>
    <row r="117" spans="1:18" s="10" customFormat="1" ht="14.4" x14ac:dyDescent="0.3">
      <c r="A117" s="96" t="s">
        <v>58</v>
      </c>
      <c r="B117" s="80" t="s">
        <v>6</v>
      </c>
      <c r="C117" s="22"/>
      <c r="D117" s="20">
        <f>D63</f>
        <v>0</v>
      </c>
      <c r="E117" s="20">
        <f t="shared" ref="E117:O117" si="48">E63</f>
        <v>0</v>
      </c>
      <c r="F117" s="20">
        <f t="shared" si="48"/>
        <v>0</v>
      </c>
      <c r="G117" s="20">
        <f t="shared" si="48"/>
        <v>0</v>
      </c>
      <c r="H117" s="20">
        <f t="shared" si="48"/>
        <v>0</v>
      </c>
      <c r="I117" s="20">
        <f t="shared" si="48"/>
        <v>0</v>
      </c>
      <c r="J117" s="20">
        <f t="shared" si="48"/>
        <v>0</v>
      </c>
      <c r="K117" s="20">
        <f t="shared" si="48"/>
        <v>0</v>
      </c>
      <c r="L117" s="20">
        <f t="shared" si="48"/>
        <v>0</v>
      </c>
      <c r="M117" s="20">
        <f t="shared" si="48"/>
        <v>0</v>
      </c>
      <c r="N117" s="20">
        <f t="shared" si="48"/>
        <v>0</v>
      </c>
      <c r="O117" s="20">
        <f t="shared" si="48"/>
        <v>0</v>
      </c>
    </row>
    <row r="118" spans="1:18" s="10" customFormat="1" ht="14.4" x14ac:dyDescent="0.3">
      <c r="A118" s="157" t="s">
        <v>4</v>
      </c>
      <c r="B118" s="80" t="s">
        <v>6</v>
      </c>
      <c r="C118" s="2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  <c r="O118" s="19"/>
    </row>
    <row r="119" spans="1:18" s="10" customFormat="1" ht="14.4" x14ac:dyDescent="0.3">
      <c r="A119" s="157" t="s">
        <v>4</v>
      </c>
      <c r="B119" s="80" t="s">
        <v>6</v>
      </c>
      <c r="C119" s="2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19"/>
    </row>
    <row r="120" spans="1:18" s="10" customFormat="1" ht="14.4" x14ac:dyDescent="0.3">
      <c r="A120" s="157" t="s">
        <v>4</v>
      </c>
      <c r="B120" s="80" t="s">
        <v>6</v>
      </c>
      <c r="C120" s="2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</row>
    <row r="121" spans="1:18" s="10" customFormat="1" ht="14.4" x14ac:dyDescent="0.3">
      <c r="A121" s="157" t="s">
        <v>4</v>
      </c>
      <c r="B121" s="80" t="s">
        <v>6</v>
      </c>
      <c r="C121" s="2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8" s="10" customFormat="1" ht="14.4" x14ac:dyDescent="0.3">
      <c r="A122" s="157" t="s">
        <v>4</v>
      </c>
      <c r="B122" s="80" t="s">
        <v>6</v>
      </c>
      <c r="C122" s="22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8" s="10" customFormat="1" ht="31.2" x14ac:dyDescent="0.3">
      <c r="A123" s="117" t="s">
        <v>42</v>
      </c>
      <c r="B123" s="77" t="s">
        <v>6</v>
      </c>
      <c r="C123" s="78"/>
      <c r="D123" s="78">
        <f t="shared" ref="D123:O123" si="49">D98-D105</f>
        <v>-560.27083333333348</v>
      </c>
      <c r="E123" s="78">
        <f t="shared" si="49"/>
        <v>-96.52083333333303</v>
      </c>
      <c r="F123" s="78">
        <f t="shared" si="49"/>
        <v>383.47916666666697</v>
      </c>
      <c r="G123" s="78">
        <f t="shared" si="49"/>
        <v>1215.229166666667</v>
      </c>
      <c r="H123" s="78">
        <f t="shared" si="49"/>
        <v>1347.7291666666661</v>
      </c>
      <c r="I123" s="78">
        <f t="shared" si="49"/>
        <v>1387.4791666666661</v>
      </c>
      <c r="J123" s="78">
        <f t="shared" si="49"/>
        <v>1713.7291666666661</v>
      </c>
      <c r="K123" s="78">
        <f t="shared" si="49"/>
        <v>1690.2291666666661</v>
      </c>
      <c r="L123" s="78">
        <f t="shared" si="49"/>
        <v>1620.9791666666661</v>
      </c>
      <c r="M123" s="78">
        <f t="shared" si="49"/>
        <v>1623.9791666666661</v>
      </c>
      <c r="N123" s="78">
        <f t="shared" si="49"/>
        <v>1517.9791666666661</v>
      </c>
      <c r="O123" s="78">
        <f t="shared" si="49"/>
        <v>1912.4791666666661</v>
      </c>
    </row>
    <row r="124" spans="1:18" s="10" customFormat="1" ht="30" x14ac:dyDescent="0.3">
      <c r="A124" s="36" t="s">
        <v>35</v>
      </c>
      <c r="B124" s="49" t="s">
        <v>6</v>
      </c>
      <c r="C124" s="34"/>
      <c r="D124" s="34">
        <f>SUM(D125:D130)</f>
        <v>0</v>
      </c>
      <c r="E124" s="34">
        <f t="shared" ref="E124:O124" si="50">SUM(E125:E130)</f>
        <v>0</v>
      </c>
      <c r="F124" s="34">
        <f t="shared" si="50"/>
        <v>0</v>
      </c>
      <c r="G124" s="34">
        <f t="shared" si="50"/>
        <v>0</v>
      </c>
      <c r="H124" s="34">
        <f t="shared" si="50"/>
        <v>0</v>
      </c>
      <c r="I124" s="34">
        <f t="shared" si="50"/>
        <v>0</v>
      </c>
      <c r="J124" s="34">
        <f t="shared" si="50"/>
        <v>0</v>
      </c>
      <c r="K124" s="34">
        <f t="shared" si="50"/>
        <v>0</v>
      </c>
      <c r="L124" s="34">
        <f t="shared" si="50"/>
        <v>0</v>
      </c>
      <c r="M124" s="34">
        <f t="shared" si="50"/>
        <v>0</v>
      </c>
      <c r="N124" s="34">
        <f t="shared" si="50"/>
        <v>0</v>
      </c>
      <c r="O124" s="34">
        <f t="shared" si="50"/>
        <v>0</v>
      </c>
    </row>
    <row r="125" spans="1:18" s="10" customFormat="1" ht="14.4" x14ac:dyDescent="0.3">
      <c r="A125" s="91" t="s">
        <v>10</v>
      </c>
      <c r="B125" s="80" t="s">
        <v>6</v>
      </c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</row>
    <row r="126" spans="1:18" s="10" customFormat="1" ht="14.4" x14ac:dyDescent="0.3">
      <c r="A126" s="158" t="s">
        <v>4</v>
      </c>
      <c r="B126" s="80" t="s">
        <v>6</v>
      </c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</row>
    <row r="127" spans="1:18" s="10" customFormat="1" ht="14.4" x14ac:dyDescent="0.3">
      <c r="A127" s="158" t="s">
        <v>4</v>
      </c>
      <c r="B127" s="80" t="s">
        <v>6</v>
      </c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</row>
    <row r="128" spans="1:18" s="10" customFormat="1" ht="14.4" x14ac:dyDescent="0.3">
      <c r="A128" s="158" t="s">
        <v>4</v>
      </c>
      <c r="B128" s="80" t="s">
        <v>6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</row>
    <row r="129" spans="1:16" s="10" customFormat="1" ht="14.4" x14ac:dyDescent="0.3">
      <c r="A129" s="158" t="s">
        <v>4</v>
      </c>
      <c r="B129" s="80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</row>
    <row r="130" spans="1:16" s="10" customFormat="1" ht="14.4" x14ac:dyDescent="0.3">
      <c r="A130" s="158" t="s">
        <v>4</v>
      </c>
      <c r="B130" s="80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</row>
    <row r="131" spans="1:16" s="10" customFormat="1" ht="30" x14ac:dyDescent="0.3">
      <c r="A131" s="36" t="s">
        <v>36</v>
      </c>
      <c r="B131" s="49" t="s">
        <v>6</v>
      </c>
      <c r="C131" s="34"/>
      <c r="D131" s="34">
        <f>SUM(D132:D137)</f>
        <v>11500</v>
      </c>
      <c r="E131" s="34">
        <f t="shared" ref="E131:O131" si="51">SUM(E132:E137)</f>
        <v>0</v>
      </c>
      <c r="F131" s="34">
        <f t="shared" si="51"/>
        <v>0</v>
      </c>
      <c r="G131" s="34">
        <f t="shared" si="51"/>
        <v>0</v>
      </c>
      <c r="H131" s="34">
        <f t="shared" si="51"/>
        <v>0</v>
      </c>
      <c r="I131" s="34">
        <f t="shared" si="51"/>
        <v>0</v>
      </c>
      <c r="J131" s="34">
        <f t="shared" si="51"/>
        <v>0</v>
      </c>
      <c r="K131" s="34">
        <f t="shared" si="51"/>
        <v>0</v>
      </c>
      <c r="L131" s="34">
        <f t="shared" si="51"/>
        <v>0</v>
      </c>
      <c r="M131" s="34">
        <f t="shared" si="51"/>
        <v>0</v>
      </c>
      <c r="N131" s="34">
        <f t="shared" si="51"/>
        <v>0</v>
      </c>
      <c r="O131" s="34">
        <f t="shared" si="51"/>
        <v>0</v>
      </c>
    </row>
    <row r="132" spans="1:16" s="10" customFormat="1" ht="14.4" x14ac:dyDescent="0.3">
      <c r="A132" s="91" t="s">
        <v>11</v>
      </c>
      <c r="B132" s="80" t="s">
        <v>6</v>
      </c>
      <c r="C132" s="17"/>
      <c r="D132" s="18">
        <v>11500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9"/>
      <c r="O132" s="19"/>
      <c r="P132"/>
    </row>
    <row r="133" spans="1:16" s="10" customFormat="1" ht="14.4" x14ac:dyDescent="0.3">
      <c r="A133" s="158" t="s">
        <v>4</v>
      </c>
      <c r="B133" s="80" t="s">
        <v>6</v>
      </c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  <c r="O133" s="19"/>
      <c r="P133" s="41"/>
    </row>
    <row r="134" spans="1:16" s="10" customFormat="1" ht="14.4" x14ac:dyDescent="0.3">
      <c r="A134" s="158" t="s">
        <v>4</v>
      </c>
      <c r="B134" s="80" t="s">
        <v>6</v>
      </c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  <c r="O134" s="19"/>
      <c r="P134" s="41"/>
    </row>
    <row r="135" spans="1:16" s="10" customFormat="1" ht="14.4" x14ac:dyDescent="0.3">
      <c r="A135" s="158" t="s">
        <v>4</v>
      </c>
      <c r="B135" s="80" t="s">
        <v>6</v>
      </c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  <c r="O135" s="19"/>
      <c r="P135" s="41"/>
    </row>
    <row r="136" spans="1:16" s="10" customFormat="1" ht="14.4" x14ac:dyDescent="0.3">
      <c r="A136" s="158" t="s">
        <v>4</v>
      </c>
      <c r="B136" s="80" t="s">
        <v>6</v>
      </c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  <c r="P136" s="41"/>
    </row>
    <row r="137" spans="1:16" s="10" customFormat="1" ht="14.4" x14ac:dyDescent="0.3">
      <c r="A137" s="158" t="s">
        <v>4</v>
      </c>
      <c r="B137" s="80" t="s">
        <v>6</v>
      </c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9"/>
    </row>
    <row r="138" spans="1:16" s="10" customFormat="1" ht="31.2" x14ac:dyDescent="0.3">
      <c r="A138" s="117" t="s">
        <v>43</v>
      </c>
      <c r="B138" s="77" t="s">
        <v>6</v>
      </c>
      <c r="C138" s="78"/>
      <c r="D138" s="78">
        <f>D124-D131</f>
        <v>-11500</v>
      </c>
      <c r="E138" s="78"/>
      <c r="F138" s="78"/>
      <c r="G138" s="78"/>
      <c r="H138" s="78"/>
      <c r="I138" s="78"/>
      <c r="J138" s="78"/>
      <c r="K138" s="78"/>
      <c r="L138" s="78"/>
      <c r="M138" s="78"/>
      <c r="N138" s="79"/>
      <c r="O138" s="79"/>
    </row>
    <row r="139" spans="1:16" s="10" customFormat="1" ht="15" x14ac:dyDescent="0.3">
      <c r="A139" s="35" t="s">
        <v>37</v>
      </c>
      <c r="B139" s="49" t="s">
        <v>6</v>
      </c>
      <c r="C139" s="34"/>
      <c r="D139" s="34">
        <f>SUM(D140:D146)</f>
        <v>11500</v>
      </c>
      <c r="E139" s="34">
        <f t="shared" ref="E139:O139" si="52">SUM(E140:E146)</f>
        <v>0</v>
      </c>
      <c r="F139" s="34">
        <f t="shared" si="52"/>
        <v>0</v>
      </c>
      <c r="G139" s="34">
        <f t="shared" si="52"/>
        <v>0</v>
      </c>
      <c r="H139" s="34">
        <f t="shared" si="52"/>
        <v>0</v>
      </c>
      <c r="I139" s="34">
        <f t="shared" si="52"/>
        <v>0</v>
      </c>
      <c r="J139" s="34">
        <f t="shared" si="52"/>
        <v>0</v>
      </c>
      <c r="K139" s="34">
        <f t="shared" si="52"/>
        <v>0</v>
      </c>
      <c r="L139" s="34">
        <f t="shared" si="52"/>
        <v>0</v>
      </c>
      <c r="M139" s="34">
        <f t="shared" si="52"/>
        <v>0</v>
      </c>
      <c r="N139" s="34">
        <f t="shared" si="52"/>
        <v>0</v>
      </c>
      <c r="O139" s="34">
        <f t="shared" si="52"/>
        <v>0</v>
      </c>
    </row>
    <row r="140" spans="1:16" s="10" customFormat="1" ht="14.4" x14ac:dyDescent="0.3">
      <c r="A140" s="97" t="s">
        <v>12</v>
      </c>
      <c r="B140" s="80" t="s">
        <v>6</v>
      </c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9"/>
      <c r="O140" s="19"/>
    </row>
    <row r="141" spans="1:16" s="10" customFormat="1" ht="14.4" x14ac:dyDescent="0.3">
      <c r="A141" s="97" t="s">
        <v>14</v>
      </c>
      <c r="B141" s="80" t="s">
        <v>6</v>
      </c>
      <c r="C141" s="17"/>
      <c r="D141" s="18">
        <v>11500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</row>
    <row r="142" spans="1:16" s="10" customFormat="1" ht="14.4" x14ac:dyDescent="0.3">
      <c r="A142" s="158" t="s">
        <v>4</v>
      </c>
      <c r="B142" s="80" t="s">
        <v>6</v>
      </c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  <c r="O142" s="19"/>
    </row>
    <row r="143" spans="1:16" s="10" customFormat="1" ht="14.4" x14ac:dyDescent="0.3">
      <c r="A143" s="158" t="s">
        <v>4</v>
      </c>
      <c r="B143" s="80" t="s">
        <v>6</v>
      </c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9"/>
      <c r="O143" s="19"/>
    </row>
    <row r="144" spans="1:16" s="10" customFormat="1" ht="14.4" x14ac:dyDescent="0.3">
      <c r="A144" s="158" t="s">
        <v>4</v>
      </c>
      <c r="B144" s="80" t="s">
        <v>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</row>
    <row r="145" spans="1:22" s="10" customFormat="1" ht="14.4" x14ac:dyDescent="0.3">
      <c r="A145" s="158" t="s">
        <v>4</v>
      </c>
      <c r="B145" s="80" t="s">
        <v>6</v>
      </c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</row>
    <row r="146" spans="1:22" s="10" customFormat="1" ht="14.4" x14ac:dyDescent="0.3">
      <c r="A146" s="158" t="s">
        <v>4</v>
      </c>
      <c r="B146" s="80" t="s">
        <v>6</v>
      </c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</row>
    <row r="147" spans="1:22" s="10" customFormat="1" ht="15" x14ac:dyDescent="0.3">
      <c r="A147" s="35" t="s">
        <v>41</v>
      </c>
      <c r="B147" s="49" t="s">
        <v>6</v>
      </c>
      <c r="C147" s="34"/>
      <c r="D147" s="34">
        <f>SUM(D148:D154)</f>
        <v>0</v>
      </c>
      <c r="E147" s="34">
        <f t="shared" ref="E147:O147" si="53">SUM(E148:E154)</f>
        <v>0</v>
      </c>
      <c r="F147" s="34">
        <f t="shared" si="53"/>
        <v>0</v>
      </c>
      <c r="G147" s="34">
        <f t="shared" si="53"/>
        <v>0</v>
      </c>
      <c r="H147" s="34">
        <f t="shared" si="53"/>
        <v>0</v>
      </c>
      <c r="I147" s="34">
        <f t="shared" si="53"/>
        <v>0</v>
      </c>
      <c r="J147" s="34">
        <f t="shared" si="53"/>
        <v>0</v>
      </c>
      <c r="K147" s="34">
        <f t="shared" si="53"/>
        <v>0</v>
      </c>
      <c r="L147" s="34">
        <f t="shared" si="53"/>
        <v>0</v>
      </c>
      <c r="M147" s="34">
        <f t="shared" si="53"/>
        <v>0</v>
      </c>
      <c r="N147" s="34">
        <f t="shared" si="53"/>
        <v>0</v>
      </c>
      <c r="O147" s="34">
        <f t="shared" si="53"/>
        <v>0</v>
      </c>
    </row>
    <row r="148" spans="1:22" s="10" customFormat="1" ht="14.4" x14ac:dyDescent="0.3">
      <c r="A148" s="91" t="s">
        <v>13</v>
      </c>
      <c r="B148" s="80" t="s">
        <v>6</v>
      </c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9"/>
      <c r="O148" s="19"/>
    </row>
    <row r="149" spans="1:22" s="10" customFormat="1" ht="14.4" x14ac:dyDescent="0.3">
      <c r="A149" s="91" t="s">
        <v>16</v>
      </c>
      <c r="B149" s="80" t="s">
        <v>6</v>
      </c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9"/>
      <c r="O149" s="19"/>
      <c r="P149" s="16"/>
    </row>
    <row r="150" spans="1:22" s="10" customFormat="1" ht="14.4" x14ac:dyDescent="0.3">
      <c r="A150" s="158" t="s">
        <v>4</v>
      </c>
      <c r="B150" s="80" t="s">
        <v>6</v>
      </c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9"/>
      <c r="O150" s="19"/>
      <c r="P150" s="16"/>
    </row>
    <row r="151" spans="1:22" s="10" customFormat="1" ht="14.4" x14ac:dyDescent="0.3">
      <c r="A151" s="158" t="s">
        <v>4</v>
      </c>
      <c r="B151" s="80" t="s">
        <v>6</v>
      </c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9"/>
      <c r="O151" s="19"/>
      <c r="P151" s="16"/>
    </row>
    <row r="152" spans="1:22" s="10" customFormat="1" ht="14.4" x14ac:dyDescent="0.3">
      <c r="A152" s="158" t="s">
        <v>4</v>
      </c>
      <c r="B152" s="80" t="s">
        <v>6</v>
      </c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9"/>
      <c r="P152" s="16"/>
    </row>
    <row r="153" spans="1:22" s="10" customFormat="1" ht="14.4" x14ac:dyDescent="0.3">
      <c r="A153" s="158" t="s">
        <v>4</v>
      </c>
      <c r="B153" s="80" t="s">
        <v>6</v>
      </c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9"/>
      <c r="O153" s="19"/>
      <c r="P153" s="16"/>
    </row>
    <row r="154" spans="1:22" s="10" customFormat="1" ht="14.4" x14ac:dyDescent="0.3">
      <c r="A154" s="158" t="s">
        <v>4</v>
      </c>
      <c r="B154" s="80" t="s">
        <v>6</v>
      </c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9"/>
      <c r="O154" s="19"/>
      <c r="P154" s="16"/>
    </row>
    <row r="155" spans="1:22" s="10" customFormat="1" ht="15.6" x14ac:dyDescent="0.3">
      <c r="A155" s="117" t="s">
        <v>38</v>
      </c>
      <c r="B155" s="77" t="s">
        <v>6</v>
      </c>
      <c r="C155" s="78"/>
      <c r="D155" s="78">
        <f>D139-D147</f>
        <v>11500</v>
      </c>
      <c r="E155" s="78">
        <f t="shared" ref="E155:O155" si="54">E139-E147</f>
        <v>0</v>
      </c>
      <c r="F155" s="78">
        <f t="shared" si="54"/>
        <v>0</v>
      </c>
      <c r="G155" s="78">
        <f t="shared" si="54"/>
        <v>0</v>
      </c>
      <c r="H155" s="78">
        <f t="shared" si="54"/>
        <v>0</v>
      </c>
      <c r="I155" s="78">
        <f t="shared" si="54"/>
        <v>0</v>
      </c>
      <c r="J155" s="78">
        <f t="shared" si="54"/>
        <v>0</v>
      </c>
      <c r="K155" s="78">
        <f t="shared" si="54"/>
        <v>0</v>
      </c>
      <c r="L155" s="78">
        <f t="shared" si="54"/>
        <v>0</v>
      </c>
      <c r="M155" s="78">
        <f t="shared" si="54"/>
        <v>0</v>
      </c>
      <c r="N155" s="78">
        <f t="shared" si="54"/>
        <v>0</v>
      </c>
      <c r="O155" s="78">
        <f t="shared" si="54"/>
        <v>0</v>
      </c>
      <c r="P155" s="16"/>
    </row>
    <row r="156" spans="1:22" s="10" customFormat="1" ht="31.2" customHeight="1" x14ac:dyDescent="0.3">
      <c r="A156" s="69" t="s">
        <v>39</v>
      </c>
      <c r="B156" s="67" t="s">
        <v>6</v>
      </c>
      <c r="C156" s="68"/>
      <c r="D156" s="68">
        <f>D123+D138+D155</f>
        <v>-560.27083333333394</v>
      </c>
      <c r="E156" s="68">
        <f t="shared" ref="E156:O156" si="55">E123+E138+E155</f>
        <v>-96.52083333333303</v>
      </c>
      <c r="F156" s="68">
        <f t="shared" si="55"/>
        <v>383.47916666666697</v>
      </c>
      <c r="G156" s="68">
        <f t="shared" si="55"/>
        <v>1215.229166666667</v>
      </c>
      <c r="H156" s="68">
        <f t="shared" si="55"/>
        <v>1347.7291666666661</v>
      </c>
      <c r="I156" s="68">
        <f t="shared" si="55"/>
        <v>1387.4791666666661</v>
      </c>
      <c r="J156" s="68">
        <f t="shared" si="55"/>
        <v>1713.7291666666661</v>
      </c>
      <c r="K156" s="68">
        <f t="shared" si="55"/>
        <v>1690.2291666666661</v>
      </c>
      <c r="L156" s="68">
        <f t="shared" si="55"/>
        <v>1620.9791666666661</v>
      </c>
      <c r="M156" s="68">
        <f t="shared" si="55"/>
        <v>1623.9791666666661</v>
      </c>
      <c r="N156" s="68">
        <f t="shared" si="55"/>
        <v>1517.9791666666661</v>
      </c>
      <c r="O156" s="68">
        <f t="shared" si="55"/>
        <v>1912.4791666666661</v>
      </c>
    </row>
    <row r="157" spans="1:22" s="10" customFormat="1" ht="32.4" customHeight="1" x14ac:dyDescent="0.3">
      <c r="A157" s="70" t="s">
        <v>40</v>
      </c>
      <c r="B157" s="71" t="s">
        <v>6</v>
      </c>
      <c r="C157" s="72"/>
      <c r="D157" s="72">
        <f t="shared" ref="D157:O157" si="56">D97+D156</f>
        <v>-560.27083333333394</v>
      </c>
      <c r="E157" s="72">
        <f t="shared" si="56"/>
        <v>-656.79166666666697</v>
      </c>
      <c r="F157" s="72">
        <f t="shared" si="56"/>
        <v>-273.3125</v>
      </c>
      <c r="G157" s="72">
        <f t="shared" si="56"/>
        <v>941.91666666666697</v>
      </c>
      <c r="H157" s="72">
        <f t="shared" si="56"/>
        <v>2289.645833333333</v>
      </c>
      <c r="I157" s="72">
        <f t="shared" si="56"/>
        <v>3677.1249999999991</v>
      </c>
      <c r="J157" s="72">
        <f t="shared" si="56"/>
        <v>5390.8541666666652</v>
      </c>
      <c r="K157" s="72">
        <f t="shared" si="56"/>
        <v>7081.0833333333312</v>
      </c>
      <c r="L157" s="72">
        <f t="shared" si="56"/>
        <v>8702.0624999999964</v>
      </c>
      <c r="M157" s="72">
        <f t="shared" si="56"/>
        <v>10326.041666666662</v>
      </c>
      <c r="N157" s="72">
        <f t="shared" si="56"/>
        <v>11844.020833333328</v>
      </c>
      <c r="O157" s="72">
        <f t="shared" si="56"/>
        <v>13756.499999999995</v>
      </c>
      <c r="P157" s="137" t="s">
        <v>21</v>
      </c>
      <c r="Q157" s="138"/>
      <c r="R157" s="138"/>
      <c r="S157" s="138"/>
      <c r="T157" s="138"/>
      <c r="U157" s="138"/>
      <c r="V157" s="120"/>
    </row>
    <row r="158" spans="1:22" s="10" customFormat="1" ht="14.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1"/>
      <c r="Q158" s="42"/>
      <c r="R158" s="37"/>
      <c r="S158" s="37"/>
      <c r="T158" s="37"/>
      <c r="U158" s="37"/>
      <c r="V158" s="38"/>
    </row>
    <row r="159" spans="1:22" s="12" customFormat="1" ht="15.6" x14ac:dyDescent="0.3">
      <c r="A159" s="39"/>
      <c r="B159" s="5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110" t="s">
        <v>23</v>
      </c>
      <c r="P159" s="1"/>
      <c r="Q159" s="10"/>
      <c r="R159" s="42"/>
      <c r="S159" s="42"/>
      <c r="T159" s="42"/>
      <c r="U159" s="42"/>
      <c r="V159" s="43"/>
    </row>
    <row r="160" spans="1:22" s="10" customFormat="1" ht="31.2" x14ac:dyDescent="0.25">
      <c r="A160" s="125" t="s">
        <v>51</v>
      </c>
      <c r="B160" s="51" t="s">
        <v>7</v>
      </c>
      <c r="C160" s="51"/>
      <c r="D160" s="113">
        <v>1</v>
      </c>
      <c r="E160" s="113">
        <v>2</v>
      </c>
      <c r="F160" s="113">
        <v>3</v>
      </c>
      <c r="G160" s="113">
        <v>4</v>
      </c>
      <c r="H160" s="113">
        <v>5</v>
      </c>
      <c r="I160" s="113">
        <v>6</v>
      </c>
      <c r="J160" s="113">
        <v>7</v>
      </c>
      <c r="K160" s="113">
        <v>8</v>
      </c>
      <c r="L160" s="113">
        <v>9</v>
      </c>
      <c r="M160" s="113">
        <v>10</v>
      </c>
      <c r="N160" s="113">
        <v>11</v>
      </c>
      <c r="O160" s="113">
        <v>12</v>
      </c>
      <c r="P160" s="1"/>
    </row>
    <row r="161" spans="1:17" s="10" customFormat="1" ht="15" x14ac:dyDescent="0.25">
      <c r="A161" s="52" t="s">
        <v>17</v>
      </c>
      <c r="B161" s="49" t="s">
        <v>6</v>
      </c>
      <c r="C161" s="34"/>
      <c r="D161" s="34">
        <f>IF(D5&gt;0,(D45+D63)/(1-D29/D5),0)</f>
        <v>5270.6985624438448</v>
      </c>
      <c r="E161" s="34">
        <f>IF(E5&gt;0,(E45+E63)/(1-E29/E5),0)</f>
        <v>5270.6985624438448</v>
      </c>
      <c r="F161" s="34">
        <f>IF(F5&gt;0,(F45+F63)/(1-F29/F5),0)</f>
        <v>5459.3778077268644</v>
      </c>
      <c r="G161" s="34">
        <f>IF(G5&gt;0,(G45+G63)/(1-G29/G5),0)</f>
        <v>5270.6985624438448</v>
      </c>
      <c r="H161" s="34">
        <f>IF(H5&gt;0,(H45+H63)/(1-H29/H5),0)</f>
        <v>5270.6985624438448</v>
      </c>
      <c r="I161" s="34">
        <f>IF(I5&gt;0,(I45+I63)/(1-I29/I5),0)</f>
        <v>5270.6985624438448</v>
      </c>
      <c r="J161" s="34">
        <f>IF(J5&gt;0,(J45+J63)/(1-J29/J5),0)</f>
        <v>5289.5664869721468</v>
      </c>
      <c r="K161" s="34">
        <f>IF(K5&gt;0,(K45+K63)/(1-K29/K5),0)</f>
        <v>5478.2457322551663</v>
      </c>
      <c r="L161" s="34">
        <f>IF(L5&gt;0,(L45+L63)/(1-L29/L5),0)</f>
        <v>5289.5664869721468</v>
      </c>
      <c r="M161" s="34">
        <f>IF(M5&gt;0,(M45+M63)/(1-M29/M5),0)</f>
        <v>5278.2457322551663</v>
      </c>
      <c r="N161" s="34">
        <f>IF(N5&gt;0,(N45+N63)/(1-N29/N5),0)</f>
        <v>5278.2457322551663</v>
      </c>
      <c r="O161" s="34">
        <f>IF(O5&gt;0,(O45+O63)/(1-O29/O5),0)</f>
        <v>5289.5664869721468</v>
      </c>
      <c r="P161" s="1"/>
    </row>
    <row r="162" spans="1:17" s="10" customFormat="1" ht="15" x14ac:dyDescent="0.25">
      <c r="A162" s="52" t="s">
        <v>18</v>
      </c>
      <c r="B162" s="49" t="s">
        <v>19</v>
      </c>
      <c r="C162" s="34"/>
      <c r="D162" s="53">
        <f>(D5-D161)/D5</f>
        <v>-1.0669406127230765</v>
      </c>
      <c r="E162" s="53">
        <f>(E5-E161)/E5</f>
        <v>-0.22574385173112671</v>
      </c>
      <c r="F162" s="53">
        <f>(F5-F161)/F5</f>
        <v>0.13343209401160883</v>
      </c>
      <c r="G162" s="53">
        <f>(G5-G161)/G5</f>
        <v>0.43019475000607083</v>
      </c>
      <c r="H162" s="53">
        <f>(H5-H161)/H5</f>
        <v>0.45941553205704155</v>
      </c>
      <c r="I162" s="53">
        <f>(I5-I161)/I5</f>
        <v>0.46760620581375306</v>
      </c>
      <c r="J162" s="53">
        <f>(J5-J161)/J5</f>
        <v>0.52559941820877609</v>
      </c>
      <c r="K162" s="53">
        <f>(K5-K161)/K5</f>
        <v>0.51304482379954075</v>
      </c>
      <c r="L162" s="53">
        <f>(L5-L161)/L5</f>
        <v>0.5102253252803568</v>
      </c>
      <c r="M162" s="53">
        <f>(M5-M161)/M5</f>
        <v>0.51127354330970687</v>
      </c>
      <c r="N162" s="53">
        <f>(N5-N161)/N5</f>
        <v>0.49247637189854171</v>
      </c>
      <c r="O162" s="53">
        <f>(O5-O161)/O5</f>
        <v>0.5554986145401557</v>
      </c>
      <c r="P162" s="1"/>
    </row>
    <row r="163" spans="1:17" s="10" customFormat="1" ht="15" x14ac:dyDescent="0.25">
      <c r="A163" s="54" t="s">
        <v>74</v>
      </c>
      <c r="B163" s="55" t="s">
        <v>20</v>
      </c>
      <c r="C163" s="56"/>
      <c r="D163" s="57">
        <f t="shared" ref="D163:O163" si="57">D161/D61</f>
        <v>-7.3104124110163919</v>
      </c>
      <c r="E163" s="57">
        <f t="shared" si="57"/>
        <v>-20.489809408442941</v>
      </c>
      <c r="F163" s="57">
        <f t="shared" si="57"/>
        <v>24.507354051439918</v>
      </c>
      <c r="G163" s="57">
        <f t="shared" si="57"/>
        <v>4.9982211324354511</v>
      </c>
      <c r="H163" s="57">
        <f t="shared" si="57"/>
        <v>4.4402969558519692</v>
      </c>
      <c r="I163" s="57">
        <f t="shared" si="57"/>
        <v>4.2964211351991226</v>
      </c>
      <c r="J163" s="57">
        <f t="shared" si="57"/>
        <v>3.4059985849770729</v>
      </c>
      <c r="K163" s="57">
        <f t="shared" si="57"/>
        <v>3.581688416685449</v>
      </c>
      <c r="L163" s="57">
        <f t="shared" si="57"/>
        <v>3.622333561512693</v>
      </c>
      <c r="M163" s="57">
        <f t="shared" si="57"/>
        <v>3.6071703769858576</v>
      </c>
      <c r="N163" s="57">
        <f t="shared" si="57"/>
        <v>3.8888840390178423</v>
      </c>
      <c r="O163" s="57">
        <f t="shared" si="57"/>
        <v>3.0195641803804008</v>
      </c>
      <c r="P163" s="1"/>
    </row>
    <row r="164" spans="1:17" s="10" customFormat="1" ht="13.8" x14ac:dyDescent="0.25">
      <c r="A164" s="11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P164" s="1"/>
    </row>
    <row r="165" spans="1:17" s="10" customFormat="1" ht="13.8" x14ac:dyDescent="0.25">
      <c r="A165" s="11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P165" s="1"/>
    </row>
    <row r="166" spans="1:17" s="10" customFormat="1" ht="13.8" x14ac:dyDescent="0.25">
      <c r="A166" s="11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P166" s="1"/>
    </row>
    <row r="167" spans="1:17" s="10" customFormat="1" ht="13.8" x14ac:dyDescent="0.25">
      <c r="A167" s="11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P167" s="1"/>
    </row>
    <row r="168" spans="1:17" s="10" customFormat="1" ht="13.8" x14ac:dyDescent="0.25">
      <c r="A168" s="11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P168" s="1"/>
      <c r="Q168" s="16"/>
    </row>
    <row r="169" spans="1:17" s="16" customFormat="1" ht="13.2" x14ac:dyDescent="0.25">
      <c r="A169" s="13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P169" s="1"/>
    </row>
    <row r="170" spans="1:17" s="16" customFormat="1" ht="13.2" x14ac:dyDescent="0.25">
      <c r="A170" s="13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P170" s="1"/>
    </row>
    <row r="171" spans="1:17" s="16" customFormat="1" ht="13.2" x14ac:dyDescent="0.25">
      <c r="A171" s="13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P171" s="1"/>
    </row>
    <row r="172" spans="1:17" s="16" customFormat="1" ht="13.2" x14ac:dyDescent="0.25">
      <c r="A172" s="13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P172" s="1"/>
      <c r="Q172" s="1"/>
    </row>
    <row r="173" spans="1:17" ht="13.2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3.2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3.2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3.2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.2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3.2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3.2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3.2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3.2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3.2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3.2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3.2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3.2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3.2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3.2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3.2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3.2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3.2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3.2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2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3.2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3.2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3.2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3.2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3.2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3.2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3.2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3.2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3.2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3.2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3.2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3.2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3.2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3.2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.2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3.2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3.2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3.2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3.2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3.2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3.2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3.2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3.2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3.2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3.2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.2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3.2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3.2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3.2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.2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3.2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2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3.2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3.2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3.2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3.2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3.2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3.2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3.2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.2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3.2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3.2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3.2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3.2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3.2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3.2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3.2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3.2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3.2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3.2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3.2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3.2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3.2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3.2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3.2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3.2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.2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3.2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3.2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3.2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3.2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3.2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3.2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2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3.2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3.2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3.2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3.2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3.2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3.2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3.2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3.2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3.2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3.2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3.2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3.2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.2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3.2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3.2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3.2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3.2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3.2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3.2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3.2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3.2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3.2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3.2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3.2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3.2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.2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3.2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3.2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3.2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3.2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3.2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3.2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3.2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3.2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.2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3.2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3.2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3.2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3.2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3.2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3.2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3.2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3.2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3.2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3.2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3.2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3.2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3.2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3.2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3.2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3.2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3.2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3.2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3.2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.2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3.2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3.2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3.2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3.2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3.2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3.2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3.2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3.2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3.2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3.2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3.2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3.2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3.2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3.2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3.2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3.2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3.2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3.2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3.2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3.2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3.2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3.2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3.2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3.2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3.2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3.2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3.2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3.2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3.2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3.2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3.2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3.2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3.2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3.2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3.2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3.2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3.2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3.2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3.2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3.2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3.2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3.2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3.2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3.2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3.2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3.2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3.2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3.2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3.2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3.2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3.2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3.2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3.2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3.2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3.2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3.2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3.2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3.2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3.2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3.2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3.2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3.2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3.2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3.2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3.2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3.2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3.2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3.2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3.2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3.2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3.2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3.2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3.2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3.2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3.2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3.2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3.2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3.2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3.2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3.2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3.2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3.2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3.2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3.2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3.2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3.2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3.2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3.2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3.2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3.2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3.2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3.2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3.2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3.2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3.2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3.2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3.2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3.2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3.2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3.2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3.2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3.2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3.2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3.2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3.2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3.2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3.2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3.2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3.2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3.2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3.2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3.2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3.2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3.2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3.2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3.2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3.2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3.2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3.2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3.2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3.2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3.2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3.2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3.2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3.2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3.2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3.2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3.2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3.2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3.2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3.2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3.2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3.2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3.2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3.2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3.2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3.2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3.2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3.2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3.2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3.2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3.2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3.2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3.2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3.2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3.2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3.2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3.2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3.2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3.2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3.2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3.2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3.2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3.2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3.2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3.2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3.2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3.2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3.2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3.2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3.2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3.2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3.2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3.2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3.2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3.2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3.2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3.2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3.2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3.2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3.2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3.2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3.2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3.2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3.2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3.2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3.2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3.2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3.2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3.2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3.2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3.2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3.2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3.2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3.2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3.2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3.2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3.2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3.2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3.2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3.2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3.2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3.2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3.2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3.2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3.2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3.2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3.2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3.2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3.2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3.2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3.2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3.2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3.2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3.2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3.2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3.2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3.2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3.2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3.2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3.2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3.2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3.2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3.2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3.2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3.2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3.2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3.2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3.2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3.2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3.2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3.2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3.2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3.2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3.2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3.2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3.2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3.2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3.2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3.2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3.2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3.2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3.2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3.2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3.2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3.2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3.2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3.2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3.2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3.2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3.2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3.2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3.2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3.2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3.2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3.2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3.2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3.2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3.2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3.2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3.2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3.2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3.2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3.2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3.2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3.2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3.2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3.2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3.2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3.2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3.2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3.2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3.2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.2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3.2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3.2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3.2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3.2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3.2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3.2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3.2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3.2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3.2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3.2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3.2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3.2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3.2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3.2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3.2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3.2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3.2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3.2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3.2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3.2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3.2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3.2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3.2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.2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3.2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3.2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3.2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3.2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3.2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3.2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3.2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3.2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3.2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3.2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3.2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3.2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3.2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3.2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3.2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3.2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3.2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3.2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3.2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3.2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3.2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3.2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3.2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3.2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3.2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.2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3.2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3.2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3.2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.2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3.2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3.2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3.2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3.2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3.2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3.2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3.2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3.2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3.2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3.2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3.2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3.2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3.2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3.2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3.2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3.2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3.2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3.2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3.2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3.2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3.2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3.2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3.2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3.2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3.2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3.2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3.2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3.2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3.2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3.2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3.2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3.2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3.2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3.2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3.2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3.2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3.2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3.2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3.2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3.2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3.2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3.2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3.2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3.2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3.2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3.2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3.2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3.2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3.2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3.2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3.2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3.2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3.2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3.2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3.2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3.2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3.2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3.2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3.2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3.2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3.2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3.2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3.2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3.2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3.2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3.2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3.2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3.2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3.2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3.2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3.2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3.2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3.2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3.2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3.2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3.2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3.2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3.2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3.2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3.2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3.2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3.2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3.2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3.2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3.2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3.2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3.2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3.2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3.2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3.2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3.2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3.2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3.2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3.2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3.2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3.2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3.2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3.2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3.2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3.2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3.2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3.2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3.2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3.2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3.2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3.2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3.2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3.2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3.2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3.2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3.2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3.2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3.2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3.2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3.2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3.2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3.2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3.2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3.2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3.2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3.2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3.2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3.2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3.2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3.2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3.2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3.2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3.2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3.2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3.2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3.2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3.2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3.2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3.2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3.2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3.2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3.2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3.2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3.2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3.2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3.2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3.2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3.2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3.2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3.2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3.2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3.2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3.2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3.2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3.2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3.2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3.2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3.2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3.2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3.2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3.2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3.2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3.2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3.2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3.2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3.2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3.2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3.2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3.2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3.2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3.2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3.2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3.2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3.2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3.2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3.2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3.2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3.2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3.2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3.2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3.2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3.2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3.2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3.2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3.2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3.2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3.2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3.2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3.2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3.2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3.2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3.2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3.2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3.2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3.2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3.2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3.2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3.2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3.2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3.2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3.2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3.2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3.2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3.2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3.2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3.2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3.2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3.2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3.2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3.2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3.2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3.2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3.2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3.2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3.2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3.2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3.2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3.2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3.2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3.2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3.2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3.2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3.2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3.2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3.2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3.2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3.2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3.2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3.2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3.2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3.2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3.2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3.2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3.2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3.2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3.2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3.2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3.2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3.2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3.2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3.2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3.2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3.2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3.2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3.2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3.2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3.2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3.2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3.2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3.2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3.2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3.2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3.2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3.2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3.2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3.2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3.2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3.2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3.2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3.2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3.2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3.2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3.2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3.2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3.2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3.2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3.2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3.2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3.2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3.2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3.2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3.2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3.2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3.2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3.2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3.2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3.2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3.2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3.2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3.2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3.2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3.2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3.2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3.2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3.2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3.2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3.2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3.2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3.2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3.2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3.2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3.2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3.2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3.2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3.2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3.2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3.2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3.2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3.2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3.2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3.2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3.2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3.2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3.2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3.2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3.2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3.2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3.2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3.2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3.2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3.2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3.2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3.2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3.2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3.2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3.2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3.2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3.2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3.2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3.2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3.2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3.2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3.2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3.2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3.2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3.2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3.2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3.2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3.2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3.2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3.2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3.2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3.2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3.2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3.2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3.2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3.2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3.2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3.2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3.2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3.2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3.2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3.2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3.2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3.2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3.2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3.2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3.2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3.2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3.2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3.2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3.2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3.2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3.2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3.2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3.2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3.2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3.2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3.2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3.2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3.2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3.2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3.2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3.2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3.2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3.2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3.2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3.2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3.2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3.2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3.2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3.2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3.2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3.2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3.2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3.2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3.2" x14ac:dyDescent="0.2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3.2" x14ac:dyDescent="0.2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3.2" x14ac:dyDescent="0.2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3.2" x14ac:dyDescent="0.2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3.2" x14ac:dyDescent="0.2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3.2" x14ac:dyDescent="0.2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3.2" x14ac:dyDescent="0.2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3.2" x14ac:dyDescent="0.2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3.2" x14ac:dyDescent="0.2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3.2" x14ac:dyDescent="0.2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3.2" x14ac:dyDescent="0.2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3.2" x14ac:dyDescent="0.2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3.2" x14ac:dyDescent="0.2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3.2" x14ac:dyDescent="0.2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3.2" x14ac:dyDescent="0.2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3.2" x14ac:dyDescent="0.2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3.2" x14ac:dyDescent="0.2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3.2" x14ac:dyDescent="0.2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3.2" x14ac:dyDescent="0.2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3.2" x14ac:dyDescent="0.2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3.2" x14ac:dyDescent="0.2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3.2" x14ac:dyDescent="0.2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3.2" x14ac:dyDescent="0.2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3.2" x14ac:dyDescent="0.25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3.2" x14ac:dyDescent="0.25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3.2" x14ac:dyDescent="0.25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3.2" x14ac:dyDescent="0.25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3.2" x14ac:dyDescent="0.25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3.2" x14ac:dyDescent="0.25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3.2" x14ac:dyDescent="0.25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3.2" x14ac:dyDescent="0.25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3.2" x14ac:dyDescent="0.25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3.2" x14ac:dyDescent="0.25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3.2" x14ac:dyDescent="0.25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3.2" x14ac:dyDescent="0.25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3.2" x14ac:dyDescent="0.25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3.2" x14ac:dyDescent="0.25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3.2" x14ac:dyDescent="0.25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3.2" x14ac:dyDescent="0.25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3.2" x14ac:dyDescent="0.25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3.2" x14ac:dyDescent="0.25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3.2" x14ac:dyDescent="0.25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3.2" x14ac:dyDescent="0.25">
      <c r="A1043" s="2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3.2" x14ac:dyDescent="0.25">
      <c r="A1044" s="2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3.2" x14ac:dyDescent="0.25">
      <c r="A1045" s="2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3.2" x14ac:dyDescent="0.25">
      <c r="A1046" s="2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3.2" x14ac:dyDescent="0.25">
      <c r="A1047" s="2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</sheetData>
  <mergeCells count="3">
    <mergeCell ref="P157:U157"/>
    <mergeCell ref="P70:U70"/>
    <mergeCell ref="P72:U72"/>
  </mergeCells>
  <conditionalFormatting sqref="D157:O157">
    <cfRule type="cellIs" dxfId="2" priority="3" operator="lessThan">
      <formula>0</formula>
    </cfRule>
  </conditionalFormatting>
  <conditionalFormatting sqref="D70:O70">
    <cfRule type="cellIs" dxfId="1" priority="2" operator="lessThan">
      <formula>0</formula>
    </cfRule>
  </conditionalFormatting>
  <conditionalFormatting sqref="D72:O7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Производство сыров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Пользователь Windows</cp:lastModifiedBy>
  <dcterms:created xsi:type="dcterms:W3CDTF">2020-12-16T08:05:56Z</dcterms:created>
  <dcterms:modified xsi:type="dcterms:W3CDTF">2021-08-18T14:00:22Z</dcterms:modified>
</cp:coreProperties>
</file>