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mc:AlternateContent xmlns:mc="http://schemas.openxmlformats.org/markup-compatibility/2006">
    <mc:Choice Requires="x15">
      <x15ac:absPath xmlns:x15ac="http://schemas.microsoft.com/office/spreadsheetml/2010/11/ac" url="https://undp-my.sharepoint.com/personal/avelina_lopes_undp_org/Documents/Avelina Lopes/Webe site migration/Crescer Digital/Guia 3/"/>
    </mc:Choice>
  </mc:AlternateContent>
  <xr:revisionPtr revIDLastSave="122" documentId="13_ncr:1_{71B2D3E9-CF04-4EAF-B6CA-112CF1398115}" xr6:coauthVersionLast="47" xr6:coauthVersionMax="47" xr10:uidLastSave="{852CDB16-9C62-4988-BFB4-17FD4B38ED7D}"/>
  <bookViews>
    <workbookView xWindow="380" yWindow="380" windowWidth="14400" windowHeight="7360" tabRatio="599" firstSheet="1" activeTab="1" xr2:uid="{00000000-000D-0000-FFFF-FFFF00000000}"/>
  </bookViews>
  <sheets>
    <sheet name="Indicações" sheetId="7" r:id="rId1"/>
    <sheet name="Custo variável" sheetId="2" r:id="rId2"/>
    <sheet name="Custos fixos mensais" sheetId="4" r:id="rId3"/>
    <sheet name="Ponto de equilíbrio dinheiro" sheetId="3" r:id="rId4"/>
    <sheet name="Ponto de equilíbrio Produtos" sheetId="5" r:id="rId5"/>
    <sheet name="Orçamento de vendas" sheetId="6"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25" i="2" l="1"/>
  <c r="F8" i="2"/>
  <c r="G10" i="4"/>
  <c r="G11" i="4"/>
  <c r="G9" i="4"/>
  <c r="C9" i="5"/>
  <c r="C10" i="5"/>
  <c r="C11" i="5"/>
  <c r="C12" i="5"/>
  <c r="C13" i="5"/>
  <c r="C14" i="5"/>
  <c r="C15" i="5"/>
  <c r="C16" i="5"/>
  <c r="C17" i="5"/>
  <c r="C18" i="5"/>
  <c r="C19" i="5"/>
  <c r="C20" i="5"/>
  <c r="C21" i="5"/>
  <c r="C22" i="5"/>
  <c r="C8" i="5"/>
  <c r="D6" i="5" l="1"/>
  <c r="G14" i="4"/>
  <c r="G15" i="4" s="1"/>
  <c r="G17" i="4" s="1"/>
  <c r="G36" i="4" l="1"/>
  <c r="H10" i="6" l="1"/>
  <c r="H11" i="6"/>
  <c r="H12" i="6"/>
  <c r="H13" i="6"/>
  <c r="H14" i="6"/>
  <c r="H15" i="6"/>
  <c r="H16" i="6"/>
  <c r="H17" i="6"/>
  <c r="H18" i="6"/>
  <c r="H19" i="6"/>
  <c r="H20" i="6"/>
  <c r="H21" i="6"/>
  <c r="H22" i="6"/>
  <c r="H23" i="6"/>
  <c r="H9" i="6"/>
  <c r="C10" i="6"/>
  <c r="C11" i="6"/>
  <c r="C12" i="6"/>
  <c r="C13" i="6"/>
  <c r="C14" i="6"/>
  <c r="C15" i="6"/>
  <c r="C16" i="6"/>
  <c r="C17" i="6"/>
  <c r="C18" i="6"/>
  <c r="C19" i="6"/>
  <c r="C20" i="6"/>
  <c r="C21" i="6"/>
  <c r="C22" i="6"/>
  <c r="C23" i="6"/>
  <c r="C9" i="6"/>
  <c r="B23" i="6"/>
  <c r="B22" i="6"/>
  <c r="B21" i="6"/>
  <c r="B20" i="6"/>
  <c r="B19" i="6"/>
  <c r="B18" i="6"/>
  <c r="B17" i="6"/>
  <c r="B16" i="6"/>
  <c r="B15" i="6"/>
  <c r="B14" i="6"/>
  <c r="B13" i="6"/>
  <c r="B12" i="6"/>
  <c r="B11" i="6"/>
  <c r="B10" i="6"/>
  <c r="B9" i="6"/>
  <c r="H9" i="5"/>
  <c r="H10" i="5"/>
  <c r="H11" i="5"/>
  <c r="H12" i="5"/>
  <c r="H13" i="5"/>
  <c r="H14" i="5"/>
  <c r="H15" i="5"/>
  <c r="H16" i="5"/>
  <c r="H17" i="5"/>
  <c r="H18" i="5"/>
  <c r="H19" i="5"/>
  <c r="H20" i="5"/>
  <c r="H21" i="5"/>
  <c r="H22" i="5"/>
  <c r="H8" i="5"/>
  <c r="B9" i="5"/>
  <c r="B10" i="5"/>
  <c r="B11" i="5"/>
  <c r="B12" i="5"/>
  <c r="B13" i="5"/>
  <c r="B14" i="5"/>
  <c r="B15" i="5"/>
  <c r="B16" i="5"/>
  <c r="B17" i="5"/>
  <c r="B18" i="5"/>
  <c r="B19" i="5"/>
  <c r="B20" i="5"/>
  <c r="B21" i="5"/>
  <c r="B22" i="5"/>
  <c r="B8" i="5"/>
  <c r="E43" i="4" l="1"/>
  <c r="G45" i="4" s="1"/>
  <c r="F9" i="2" l="1"/>
  <c r="G9" i="2"/>
  <c r="F10" i="2"/>
  <c r="G10" i="2"/>
  <c r="F11" i="2"/>
  <c r="G11" i="2"/>
  <c r="F12" i="2"/>
  <c r="G12" i="2"/>
  <c r="F13" i="2"/>
  <c r="G13" i="2"/>
  <c r="F14" i="2"/>
  <c r="G14" i="2"/>
  <c r="F15" i="2"/>
  <c r="G15" i="2"/>
  <c r="F16" i="2"/>
  <c r="G16" i="2"/>
  <c r="F17" i="2"/>
  <c r="G17" i="2"/>
  <c r="F18" i="2"/>
  <c r="G18" i="2"/>
  <c r="F19" i="2"/>
  <c r="G19" i="2"/>
  <c r="F20" i="2"/>
  <c r="G20" i="2"/>
  <c r="F21" i="2"/>
  <c r="G21" i="2"/>
  <c r="F22" i="2"/>
  <c r="G22" i="2"/>
  <c r="G8" i="2"/>
  <c r="H20" i="2" l="1"/>
  <c r="I20" i="2" s="1"/>
  <c r="I20" i="5" s="1"/>
  <c r="H8" i="2"/>
  <c r="I8" i="2" s="1"/>
  <c r="I8" i="5" s="1"/>
  <c r="H22" i="2"/>
  <c r="I22" i="2" s="1"/>
  <c r="H18" i="2"/>
  <c r="I18" i="2" s="1"/>
  <c r="I18" i="5" s="1"/>
  <c r="H10" i="2"/>
  <c r="I10" i="2" s="1"/>
  <c r="I10" i="5" s="1"/>
  <c r="H9" i="2"/>
  <c r="I9" i="2" s="1"/>
  <c r="I9" i="5" s="1"/>
  <c r="H14" i="2"/>
  <c r="I14" i="2" s="1"/>
  <c r="I14" i="5" s="1"/>
  <c r="H15" i="2"/>
  <c r="I15" i="2" s="1"/>
  <c r="I15" i="5" s="1"/>
  <c r="H12" i="2"/>
  <c r="I12" i="2" s="1"/>
  <c r="I12" i="5" s="1"/>
  <c r="H21" i="2"/>
  <c r="I21" i="2" s="1"/>
  <c r="I21" i="5" s="1"/>
  <c r="H19" i="2"/>
  <c r="I19" i="2" s="1"/>
  <c r="I19" i="5" s="1"/>
  <c r="H17" i="2"/>
  <c r="I17" i="2" s="1"/>
  <c r="I17" i="5" s="1"/>
  <c r="H13" i="2"/>
  <c r="I13" i="2" s="1"/>
  <c r="I13" i="5" s="1"/>
  <c r="H11" i="2"/>
  <c r="I11" i="2" s="1"/>
  <c r="I11" i="5" s="1"/>
  <c r="H16" i="2"/>
  <c r="I16" i="2" s="1"/>
  <c r="I16" i="5" s="1"/>
  <c r="G23" i="2"/>
  <c r="F23" i="2"/>
  <c r="J8" i="2" l="1"/>
  <c r="G26" i="2"/>
  <c r="H13" i="3" s="1"/>
  <c r="J9" i="2"/>
  <c r="J22" i="2"/>
  <c r="H23" i="2"/>
  <c r="I23" i="2" s="1"/>
  <c r="J13" i="2"/>
  <c r="J10" i="2"/>
  <c r="J14" i="2"/>
  <c r="D19" i="5"/>
  <c r="J19" i="5" s="1"/>
  <c r="J18" i="2"/>
  <c r="D9" i="5"/>
  <c r="J9" i="5" s="1"/>
  <c r="J23" i="2"/>
  <c r="D13" i="5"/>
  <c r="J13" i="5" s="1"/>
  <c r="J17" i="2"/>
  <c r="D21" i="5"/>
  <c r="J21" i="5" s="1"/>
  <c r="D10" i="5"/>
  <c r="J10" i="5" s="1"/>
  <c r="D14" i="5"/>
  <c r="J14" i="5" s="1"/>
  <c r="D18" i="5"/>
  <c r="J18" i="5" s="1"/>
  <c r="D22" i="5"/>
  <c r="J22" i="5" s="1"/>
  <c r="J11" i="2"/>
  <c r="J15" i="2"/>
  <c r="D17" i="5"/>
  <c r="J17" i="5" s="1"/>
  <c r="J21" i="2"/>
  <c r="J12" i="2"/>
  <c r="J16" i="2"/>
  <c r="J20" i="2"/>
  <c r="D11" i="5"/>
  <c r="J11" i="5" s="1"/>
  <c r="D15" i="5"/>
  <c r="J15" i="5" s="1"/>
  <c r="J19" i="2"/>
  <c r="D12" i="5"/>
  <c r="J12" i="5" s="1"/>
  <c r="D16" i="5"/>
  <c r="J16" i="5" s="1"/>
  <c r="D20" i="5"/>
  <c r="J20" i="5" s="1"/>
  <c r="D8" i="5"/>
  <c r="J8" i="5" s="1"/>
  <c r="G27" i="2"/>
  <c r="H9" i="3"/>
  <c r="H12" i="3"/>
  <c r="L12" i="3" l="1"/>
  <c r="H20" i="3" s="1"/>
  <c r="J23" i="5"/>
  <c r="G8" i="5" s="1"/>
  <c r="D23" i="5"/>
  <c r="H8" i="3"/>
  <c r="L8" i="3" s="1"/>
  <c r="H23" i="3"/>
  <c r="G11" i="5" l="1"/>
  <c r="G15" i="5"/>
  <c r="G19" i="5"/>
  <c r="G9" i="5"/>
  <c r="G17" i="5"/>
  <c r="G10" i="5"/>
  <c r="G18" i="5"/>
  <c r="G12" i="5"/>
  <c r="G16" i="5"/>
  <c r="G20" i="5"/>
  <c r="G13" i="5"/>
  <c r="G21" i="5"/>
  <c r="G14" i="5"/>
  <c r="G22" i="5"/>
  <c r="L16" i="3"/>
  <c r="L15" i="3" s="1"/>
  <c r="L17" i="3"/>
  <c r="H21" i="3"/>
  <c r="H22" i="3" s="1"/>
  <c r="H24" i="3" s="1"/>
  <c r="F13" i="5" l="1"/>
  <c r="E13" i="5" s="1"/>
  <c r="D14" i="6"/>
  <c r="F14" i="6" s="1"/>
  <c r="F22" i="5"/>
  <c r="E22" i="5" s="1"/>
  <c r="D23" i="6"/>
  <c r="F23" i="6" s="1"/>
  <c r="F10" i="5"/>
  <c r="E10" i="5" s="1"/>
  <c r="D11" i="6"/>
  <c r="F19" i="5"/>
  <c r="E19" i="5" s="1"/>
  <c r="D20" i="6"/>
  <c r="F20" i="6" s="1"/>
  <c r="F18" i="5"/>
  <c r="E18" i="5" s="1"/>
  <c r="D19" i="6"/>
  <c r="F19" i="6" s="1"/>
  <c r="F14" i="5"/>
  <c r="E14" i="5" s="1"/>
  <c r="D15" i="6"/>
  <c r="F15" i="6" s="1"/>
  <c r="F16" i="5"/>
  <c r="E16" i="5" s="1"/>
  <c r="D17" i="6"/>
  <c r="F17" i="6" s="1"/>
  <c r="F17" i="5"/>
  <c r="E17" i="5" s="1"/>
  <c r="D18" i="6"/>
  <c r="F18" i="6" s="1"/>
  <c r="F15" i="5"/>
  <c r="E15" i="5" s="1"/>
  <c r="D16" i="6"/>
  <c r="F16" i="6" s="1"/>
  <c r="F20" i="5"/>
  <c r="E20" i="5" s="1"/>
  <c r="D21" i="6"/>
  <c r="F21" i="6" s="1"/>
  <c r="F21" i="5"/>
  <c r="E21" i="5" s="1"/>
  <c r="D22" i="6"/>
  <c r="F22" i="6" s="1"/>
  <c r="F12" i="5"/>
  <c r="E12" i="5" s="1"/>
  <c r="D13" i="6"/>
  <c r="F9" i="5"/>
  <c r="E9" i="5" s="1"/>
  <c r="D10" i="6"/>
  <c r="F11" i="5"/>
  <c r="E11" i="5" s="1"/>
  <c r="D12" i="6"/>
  <c r="F8" i="5"/>
  <c r="E8" i="5" s="1"/>
  <c r="D9" i="6"/>
  <c r="F13" i="6" l="1"/>
  <c r="G13" i="6" s="1"/>
  <c r="I11" i="6"/>
  <c r="J11" i="6" s="1"/>
  <c r="F11" i="6"/>
  <c r="G11" i="6" s="1"/>
  <c r="F12" i="6"/>
  <c r="G12" i="6" s="1"/>
  <c r="F10" i="6"/>
  <c r="G10" i="6" s="1"/>
  <c r="I10" i="6"/>
  <c r="J10" i="6" s="1"/>
  <c r="I21" i="6"/>
  <c r="J21" i="6" s="1"/>
  <c r="K21" i="6" s="1"/>
  <c r="G21" i="6"/>
  <c r="I18" i="6"/>
  <c r="J18" i="6" s="1"/>
  <c r="K18" i="6" s="1"/>
  <c r="G18" i="6"/>
  <c r="I15" i="6"/>
  <c r="J15" i="6" s="1"/>
  <c r="K15" i="6" s="1"/>
  <c r="G15" i="6"/>
  <c r="I20" i="6"/>
  <c r="J20" i="6" s="1"/>
  <c r="K20" i="6" s="1"/>
  <c r="G20" i="6"/>
  <c r="I23" i="6"/>
  <c r="J23" i="6" s="1"/>
  <c r="K23" i="6" s="1"/>
  <c r="G23" i="6"/>
  <c r="I22" i="6"/>
  <c r="J22" i="6" s="1"/>
  <c r="K22" i="6" s="1"/>
  <c r="G22" i="6"/>
  <c r="I16" i="6"/>
  <c r="J16" i="6" s="1"/>
  <c r="K16" i="6" s="1"/>
  <c r="G16" i="6"/>
  <c r="I17" i="6"/>
  <c r="J17" i="6" s="1"/>
  <c r="K17" i="6" s="1"/>
  <c r="G17" i="6"/>
  <c r="I19" i="6"/>
  <c r="J19" i="6" s="1"/>
  <c r="K19" i="6" s="1"/>
  <c r="G19" i="6"/>
  <c r="I14" i="6"/>
  <c r="J14" i="6" s="1"/>
  <c r="K14" i="6" s="1"/>
  <c r="G14" i="6"/>
  <c r="I12" i="6" l="1"/>
  <c r="J12" i="6" s="1"/>
  <c r="K12" i="6" s="1"/>
  <c r="F9" i="6"/>
  <c r="G9" i="6" s="1"/>
  <c r="I9" i="6"/>
  <c r="J9" i="6" s="1"/>
  <c r="K9" i="6" s="1"/>
  <c r="I13" i="6"/>
  <c r="J13" i="6" s="1"/>
  <c r="K13" i="6" s="1"/>
  <c r="K10" i="6"/>
  <c r="K11" i="6"/>
  <c r="I24" i="6" l="1"/>
  <c r="J24" i="6"/>
  <c r="K2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Dario</author>
  </authors>
  <commentList>
    <comment ref="A7" authorId="0" shapeId="0" xr:uid="{00000000-0006-0000-0100-000001000000}">
      <text>
        <r>
          <rPr>
            <b/>
            <sz val="9"/>
            <color indexed="81"/>
            <rFont val="Tahoma"/>
            <family val="2"/>
          </rPr>
          <t>Dario Calahorrano:</t>
        </r>
        <r>
          <rPr>
            <sz val="9"/>
            <color indexed="81"/>
            <rFont val="Tahoma"/>
            <family val="2"/>
          </rPr>
          <t xml:space="preserve">
Lista de productos que se comercializan con mayor frecuencia en el negocio.</t>
        </r>
      </text>
    </comment>
    <comment ref="B7" authorId="0" shapeId="0" xr:uid="{00000000-0006-0000-0100-000002000000}">
      <text>
        <r>
          <rPr>
            <b/>
            <sz val="9"/>
            <color indexed="81"/>
            <rFont val="Tahoma"/>
            <family val="2"/>
          </rPr>
          <t>Dario Calahorrano:</t>
        </r>
        <r>
          <rPr>
            <sz val="9"/>
            <color indexed="81"/>
            <rFont val="Tahoma"/>
            <family val="2"/>
          </rPr>
          <t xml:space="preserve">
Unidades en las que se vende los productos</t>
        </r>
      </text>
    </comment>
    <comment ref="C7" authorId="0" shapeId="0" xr:uid="{00000000-0006-0000-0100-000003000000}">
      <text>
        <r>
          <rPr>
            <b/>
            <sz val="9"/>
            <color indexed="81"/>
            <rFont val="Tahoma"/>
            <family val="2"/>
          </rPr>
          <t>Dario:</t>
        </r>
        <r>
          <rPr>
            <sz val="9"/>
            <color indexed="81"/>
            <rFont val="Tahoma"/>
            <family val="2"/>
          </rPr>
          <t xml:space="preserve">
Número de unidades de productos vendidos al mes (no importa si únicamente son estimadas)</t>
        </r>
      </text>
    </comment>
    <comment ref="D7" authorId="0" shapeId="0" xr:uid="{00000000-0006-0000-0100-000004000000}">
      <text>
        <r>
          <rPr>
            <b/>
            <sz val="9"/>
            <color indexed="81"/>
            <rFont val="Tahoma"/>
            <family val="2"/>
          </rPr>
          <t>Dario Calahorrano:</t>
        </r>
        <r>
          <rPr>
            <sz val="9"/>
            <color indexed="81"/>
            <rFont val="Tahoma"/>
            <family val="2"/>
          </rPr>
          <t xml:space="preserve">
Valor por unidad al que hemos comprado</t>
        </r>
      </text>
    </comment>
    <comment ref="E7" authorId="0" shapeId="0" xr:uid="{00000000-0006-0000-0100-000005000000}">
      <text>
        <r>
          <rPr>
            <b/>
            <sz val="9"/>
            <color indexed="81"/>
            <rFont val="Tahoma"/>
            <family val="2"/>
          </rPr>
          <t>Dario Calahorrano:</t>
        </r>
        <r>
          <rPr>
            <sz val="9"/>
            <color indexed="81"/>
            <rFont val="Tahoma"/>
            <family val="2"/>
          </rPr>
          <t xml:space="preserve">
Precio al que estamos vendiendo o que queremos vender.</t>
        </r>
      </text>
    </comment>
    <comment ref="F7" authorId="0" shapeId="0" xr:uid="{00000000-0006-0000-0100-000006000000}">
      <text>
        <r>
          <rPr>
            <b/>
            <sz val="9"/>
            <color indexed="81"/>
            <rFont val="Tahoma"/>
            <family val="2"/>
          </rPr>
          <t>Dario Calahorrano:</t>
        </r>
        <r>
          <rPr>
            <sz val="9"/>
            <color indexed="81"/>
            <rFont val="Tahoma"/>
            <family val="2"/>
          </rPr>
          <t xml:space="preserve">
Resultado de multiplicar las unidades vendidas por el precio de compra unitario.
Se calcula de manera automática.</t>
        </r>
      </text>
    </comment>
    <comment ref="G7" authorId="0" shapeId="0" xr:uid="{00000000-0006-0000-0100-000007000000}">
      <text>
        <r>
          <rPr>
            <b/>
            <sz val="9"/>
            <color indexed="81"/>
            <rFont val="Tahoma"/>
            <family val="2"/>
          </rPr>
          <t>Dario Calahorrano:</t>
        </r>
        <r>
          <rPr>
            <sz val="9"/>
            <color indexed="81"/>
            <rFont val="Tahoma"/>
            <family val="2"/>
          </rPr>
          <t xml:space="preserve">
Resultado de multiplicar la unidades vendidas por el precio de venta unitario.</t>
        </r>
      </text>
    </comment>
    <comment ref="H7" authorId="0" shapeId="0" xr:uid="{00000000-0006-0000-0100-000008000000}">
      <text>
        <r>
          <rPr>
            <b/>
            <sz val="9"/>
            <color indexed="81"/>
            <rFont val="Tahoma"/>
            <family val="2"/>
          </rPr>
          <t>Dario Calahorrano:</t>
        </r>
        <r>
          <rPr>
            <sz val="9"/>
            <color indexed="81"/>
            <rFont val="Tahoma"/>
            <family val="2"/>
          </rPr>
          <t xml:space="preserve">
Resultado de (compra total / venta total) por 100 
Nos ayuda a saber que parte de lo que vendemos corresponde al gasto variable.</t>
        </r>
      </text>
    </comment>
    <comment ref="I7" authorId="0" shapeId="0" xr:uid="{00000000-0006-0000-0100-000009000000}">
      <text>
        <r>
          <rPr>
            <b/>
            <sz val="9"/>
            <color indexed="81"/>
            <rFont val="Tahoma"/>
            <family val="2"/>
          </rPr>
          <t>Dario Calahorrano:</t>
        </r>
        <r>
          <rPr>
            <sz val="9"/>
            <color indexed="81"/>
            <rFont val="Tahoma"/>
            <family val="2"/>
          </rPr>
          <t xml:space="preserve">
Corresponde a la porción de la venta que ayuda a cubrir los costos fijos y luego se convierte en utilidad.</t>
        </r>
      </text>
    </comment>
    <comment ref="J7" authorId="0" shapeId="0" xr:uid="{00000000-0006-0000-0100-00000A000000}">
      <text>
        <r>
          <rPr>
            <b/>
            <sz val="9"/>
            <color indexed="81"/>
            <rFont val="Tahoma"/>
            <family val="2"/>
          </rPr>
          <t>Dario Calahorrano:</t>
        </r>
        <r>
          <rPr>
            <sz val="9"/>
            <color indexed="81"/>
            <rFont val="Tahoma"/>
            <family val="2"/>
          </rPr>
          <t xml:space="preserve">
Representa la porción de cada producto en las ventas totales del negocio.
Se calcula con la siguiente fórmula (Venta del producto/ Ventas totales)*100
En verde intenso se marcarán los productos que lleven más dinero al negocio.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Dario</author>
  </authors>
  <commentList>
    <comment ref="B6" authorId="0" shapeId="0" xr:uid="{00000000-0006-0000-0200-000001000000}">
      <text>
        <r>
          <rPr>
            <b/>
            <sz val="9"/>
            <color indexed="81"/>
            <rFont val="Tahoma"/>
            <family val="2"/>
          </rPr>
          <t>Dario Calahorrano:</t>
        </r>
        <r>
          <rPr>
            <sz val="9"/>
            <color indexed="81"/>
            <rFont val="Tahoma"/>
            <family val="2"/>
          </rPr>
          <t xml:space="preserve">
Son aquellos que se deben pagar independientemente del volumen de ventas</t>
        </r>
      </text>
    </comment>
    <comment ref="B8" authorId="0" shapeId="0" xr:uid="{00000000-0006-0000-0200-000002000000}">
      <text>
        <r>
          <rPr>
            <b/>
            <sz val="9"/>
            <color indexed="81"/>
            <rFont val="Tahoma"/>
            <family val="2"/>
          </rPr>
          <t>Dario Calahorrano:</t>
        </r>
        <r>
          <rPr>
            <sz val="9"/>
            <color indexed="81"/>
            <rFont val="Tahoma"/>
            <family val="2"/>
          </rPr>
          <t xml:space="preserve">
Solo en el caso de tener empleados, el sueldo del propietario entá mas abajo.</t>
        </r>
      </text>
    </comment>
    <comment ref="E8" authorId="0" shapeId="0" xr:uid="{00000000-0006-0000-0200-000003000000}">
      <text>
        <r>
          <rPr>
            <b/>
            <sz val="9"/>
            <color indexed="81"/>
            <rFont val="Tahoma"/>
            <family val="2"/>
          </rPr>
          <t>Dario Calahorrano:</t>
        </r>
        <r>
          <rPr>
            <sz val="9"/>
            <color indexed="81"/>
            <rFont val="Tahoma"/>
            <family val="2"/>
          </rPr>
          <t xml:space="preserve">
Salario acordado con el trabajador</t>
        </r>
      </text>
    </comment>
    <comment ref="F8" authorId="0" shapeId="0" xr:uid="{00000000-0006-0000-0200-000004000000}">
      <text>
        <r>
          <rPr>
            <b/>
            <sz val="9"/>
            <color indexed="81"/>
            <rFont val="Tahoma"/>
            <family val="2"/>
          </rPr>
          <t>Dario Calahorrano:</t>
        </r>
        <r>
          <rPr>
            <sz val="9"/>
            <color indexed="81"/>
            <rFont val="Tahoma"/>
            <family val="2"/>
          </rPr>
          <t xml:space="preserve">
Son las obligaciones legales que tienen los empleadores:
IESS 11,50%
Decimo tercer sueldo 
Decimo cuarto sueldo
Fondos de reserva a partir del 13° mes de trabajo
Si el trabajador tiene menos de un año poner 28,16% que representa el total de beneficios sociales extras que usted tiene pagar por su trabajador. De esta manera se calcula el valor real que sale de su bolsillo.
Si tiene mas de un año poner 36,49% ya que aquí se incluye el fondo de reserva.
Porcentajes aproximados para facilitar el cálculo.</t>
        </r>
      </text>
    </comment>
    <comment ref="B13" authorId="0" shapeId="0" xr:uid="{00000000-0006-0000-0200-000005000000}">
      <text>
        <r>
          <rPr>
            <b/>
            <sz val="9"/>
            <color indexed="81"/>
            <rFont val="Tahoma"/>
            <family val="2"/>
          </rPr>
          <t>Dario Calahorrano:</t>
        </r>
        <r>
          <rPr>
            <sz val="9"/>
            <color indexed="81"/>
            <rFont val="Tahoma"/>
            <family val="2"/>
          </rPr>
          <t xml:space="preserve">
Haga una estimación de cuanto necesita mensualmente para vivir, no incluye pago de préstamos</t>
        </r>
      </text>
    </comment>
    <comment ref="F14" authorId="0" shapeId="0" xr:uid="{00000000-0006-0000-0200-000006000000}">
      <text>
        <r>
          <rPr>
            <b/>
            <sz val="9"/>
            <color indexed="81"/>
            <rFont val="Tahoma"/>
            <family val="2"/>
          </rPr>
          <t>Dario Calahorrano:</t>
        </r>
        <r>
          <rPr>
            <sz val="9"/>
            <color indexed="81"/>
            <rFont val="Tahoma"/>
            <family val="2"/>
          </rPr>
          <t xml:space="preserve">
Se recomienda afiliarse al seguro, para acceder a todos los beneficios de ley.</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Dario</author>
  </authors>
  <commentList>
    <comment ref="L8" authorId="0" shapeId="0" xr:uid="{00000000-0006-0000-0300-000001000000}">
      <text>
        <r>
          <rPr>
            <b/>
            <sz val="9"/>
            <color indexed="81"/>
            <rFont val="Tahoma"/>
            <family val="2"/>
          </rPr>
          <t>Dario Calahorrano:</t>
        </r>
        <r>
          <rPr>
            <sz val="9"/>
            <color indexed="81"/>
            <rFont val="Tahoma"/>
            <family val="2"/>
          </rPr>
          <t xml:space="preserve">
El margen de contribución promedio es una referencia de cuanto nos dejan los productos que vendemos.
Nos sirve para calcular el puento de equilibrio en dinero.</t>
        </r>
      </text>
    </comment>
    <comment ref="L12" authorId="0" shapeId="0" xr:uid="{00000000-0006-0000-0300-000002000000}">
      <text>
        <r>
          <rPr>
            <b/>
            <sz val="9"/>
            <color indexed="81"/>
            <rFont val="Tahoma"/>
            <family val="2"/>
          </rPr>
          <t>Dario Calahorrano:</t>
        </r>
        <r>
          <rPr>
            <sz val="9"/>
            <color indexed="81"/>
            <rFont val="Tahoma"/>
            <family val="2"/>
          </rPr>
          <t xml:space="preserve">
Punto de equilibrio, si vendemos menos de este valor no se alcanza a pagar los costos fijos mensuales </t>
        </r>
      </text>
    </comment>
    <comment ref="F15" authorId="0" shapeId="0" xr:uid="{00000000-0006-0000-0300-000003000000}">
      <text>
        <r>
          <rPr>
            <b/>
            <sz val="9"/>
            <color indexed="81"/>
            <rFont val="Tahoma"/>
            <family val="2"/>
          </rPr>
          <t>Dario Calahorrano:</t>
        </r>
        <r>
          <rPr>
            <sz val="9"/>
            <color indexed="81"/>
            <rFont val="Tahoma"/>
            <family val="2"/>
          </rPr>
          <t xml:space="preserve">
Cuántos días a la semana abre su negocio</t>
        </r>
      </text>
    </comment>
    <comment ref="L15" authorId="0" shapeId="0" xr:uid="{00000000-0006-0000-0300-000004000000}">
      <text>
        <r>
          <rPr>
            <b/>
            <sz val="9"/>
            <color indexed="81"/>
            <rFont val="Tahoma"/>
            <family val="2"/>
          </rPr>
          <t>Dario Calahorrano:</t>
        </r>
        <r>
          <rPr>
            <sz val="9"/>
            <color indexed="81"/>
            <rFont val="Tahoma"/>
            <family val="2"/>
          </rPr>
          <t xml:space="preserve">
Punto de equilibrio diario, si no se vende esto en un día no se alcanzan a pagar las cuentas al fin de mes.</t>
        </r>
      </text>
    </comment>
    <comment ref="L16" authorId="0" shapeId="0" xr:uid="{00000000-0006-0000-0300-000005000000}">
      <text>
        <r>
          <rPr>
            <b/>
            <sz val="9"/>
            <color indexed="81"/>
            <rFont val="Tahoma"/>
            <family val="2"/>
          </rPr>
          <t>Dario Calahorrano:</t>
        </r>
        <r>
          <rPr>
            <sz val="9"/>
            <color indexed="81"/>
            <rFont val="Tahoma"/>
            <family val="2"/>
          </rPr>
          <t xml:space="preserve">
Punto de equilibrio semanal, si no se vende esto a la semana no se llega a cubrir los gastos a fin de mes.</t>
        </r>
      </text>
    </comment>
    <comment ref="L17" authorId="0" shapeId="0" xr:uid="{00000000-0006-0000-0300-000006000000}">
      <text>
        <r>
          <rPr>
            <b/>
            <sz val="9"/>
            <color indexed="81"/>
            <rFont val="Tahoma"/>
            <family val="2"/>
          </rPr>
          <t>Dario Calahorrano:</t>
        </r>
        <r>
          <rPr>
            <sz val="9"/>
            <color indexed="81"/>
            <rFont val="Tahoma"/>
            <family val="2"/>
          </rPr>
          <t xml:space="preserve">
Punto de equilibrio mensial, es lo mínimo que se debe vender para ni ganar ni perder, si no se vende este valor, se pierde dinero.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Dario</author>
  </authors>
  <commentList>
    <comment ref="E6" authorId="0" shapeId="0" xr:uid="{00000000-0006-0000-0400-000001000000}">
      <text>
        <r>
          <rPr>
            <b/>
            <sz val="9"/>
            <color indexed="81"/>
            <rFont val="Tahoma"/>
            <family val="2"/>
          </rPr>
          <t xml:space="preserve">Dario Calahorrano: </t>
        </r>
        <r>
          <rPr>
            <sz val="9"/>
            <color indexed="81"/>
            <rFont val="Tahoma"/>
            <family val="2"/>
          </rPr>
          <t xml:space="preserve">
Volumen de ventas donde no se gana ni se pierde.</t>
        </r>
      </text>
    </comment>
    <comment ref="D7" authorId="0" shapeId="0" xr:uid="{00000000-0006-0000-0400-000002000000}">
      <text>
        <r>
          <rPr>
            <b/>
            <sz val="9"/>
            <color indexed="81"/>
            <rFont val="Tahoma"/>
            <family val="2"/>
          </rPr>
          <t xml:space="preserve">Dario Calahorrano:
</t>
        </r>
        <r>
          <rPr>
            <sz val="9"/>
            <color indexed="81"/>
            <rFont val="Tahoma"/>
            <family val="2"/>
          </rPr>
          <t>Corresponde al % de vetnas que cada producto representa en el negocio.</t>
        </r>
      </text>
    </comment>
    <comment ref="E7" authorId="0" shapeId="0" xr:uid="{00000000-0006-0000-0400-000003000000}">
      <text>
        <r>
          <rPr>
            <b/>
            <sz val="9"/>
            <color indexed="81"/>
            <rFont val="Tahoma"/>
            <family val="2"/>
          </rPr>
          <t>Dario Calahorrano:</t>
        </r>
        <r>
          <rPr>
            <sz val="9"/>
            <color indexed="81"/>
            <rFont val="Tahoma"/>
            <family val="2"/>
          </rPr>
          <t xml:space="preserve">
Unidades diarias mínimas que se debe vender para cubrir los costos fijos y variables llegando al punto de equilibrio</t>
        </r>
      </text>
    </comment>
    <comment ref="F7" authorId="0" shapeId="0" xr:uid="{00000000-0006-0000-0400-000004000000}">
      <text>
        <r>
          <rPr>
            <b/>
            <sz val="9"/>
            <color indexed="81"/>
            <rFont val="Tahoma"/>
            <family val="2"/>
          </rPr>
          <t>Dario Calahorrano:</t>
        </r>
        <r>
          <rPr>
            <sz val="9"/>
            <color indexed="81"/>
            <rFont val="Tahoma"/>
            <family val="2"/>
          </rPr>
          <t xml:space="preserve">
Unidades semanales mínimas que se debe vender para cubrir los costos fijos y variables llegando al punto de equilibrio</t>
        </r>
      </text>
    </comment>
    <comment ref="G7" authorId="0" shapeId="0" xr:uid="{00000000-0006-0000-0400-000005000000}">
      <text>
        <r>
          <rPr>
            <b/>
            <sz val="9"/>
            <color indexed="81"/>
            <rFont val="Tahoma"/>
            <family val="2"/>
          </rPr>
          <t xml:space="preserve">Dario Calahorrano:
</t>
        </r>
        <r>
          <rPr>
            <sz val="9"/>
            <color indexed="81"/>
            <rFont val="Tahoma"/>
            <family val="2"/>
          </rPr>
          <t>Unidades semanales mínimas que se debe vender para cubrir los costos fijos y variables llegando al punto de equilibrio</t>
        </r>
      </text>
    </comment>
    <comment ref="H7" authorId="0" shapeId="0" xr:uid="{00000000-0006-0000-0400-000006000000}">
      <text>
        <r>
          <rPr>
            <b/>
            <sz val="9"/>
            <color indexed="81"/>
            <rFont val="Tahoma"/>
            <family val="2"/>
          </rPr>
          <t>Dario Calahorrano:</t>
        </r>
        <r>
          <rPr>
            <sz val="9"/>
            <color indexed="81"/>
            <rFont val="Tahoma"/>
            <family val="2"/>
          </rPr>
          <t xml:space="preserve">
Dinero que queda para el negocio luego de cubrir los costos variables</t>
        </r>
      </text>
    </comment>
    <comment ref="I7" authorId="0" shapeId="0" xr:uid="{00000000-0006-0000-0400-000007000000}">
      <text>
        <r>
          <rPr>
            <b/>
            <sz val="9"/>
            <color indexed="81"/>
            <rFont val="Tahoma"/>
            <family val="2"/>
          </rPr>
          <t>Dario Calahorrano:</t>
        </r>
        <r>
          <rPr>
            <sz val="9"/>
            <color indexed="81"/>
            <rFont val="Tahoma"/>
            <family val="2"/>
          </rPr>
          <t xml:space="preserve">
Porción de la venta que queda para el negocio luego de cubrir los costos variables.</t>
        </r>
      </text>
    </comment>
    <comment ref="J7" authorId="0" shapeId="0" xr:uid="{00000000-0006-0000-0400-000008000000}">
      <text>
        <r>
          <rPr>
            <b/>
            <sz val="9"/>
            <color indexed="81"/>
            <rFont val="Tahoma"/>
            <family val="2"/>
          </rPr>
          <t>Dario Calahorrano:</t>
        </r>
        <r>
          <rPr>
            <sz val="9"/>
            <color indexed="81"/>
            <rFont val="Tahoma"/>
            <family val="2"/>
          </rPr>
          <t xml:space="preserve">
Mide el promedio de contribución de cada producto vendido en un negocio multiproducto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Dario</author>
  </authors>
  <commentList>
    <comment ref="C6" authorId="0" shapeId="0" xr:uid="{00000000-0006-0000-0500-000001000000}">
      <text>
        <r>
          <rPr>
            <b/>
            <sz val="9"/>
            <color indexed="81"/>
            <rFont val="Tahoma"/>
            <family val="2"/>
          </rPr>
          <t>Dario Calahorrano:</t>
        </r>
        <r>
          <rPr>
            <sz val="9"/>
            <color indexed="81"/>
            <rFont val="Tahoma"/>
            <family val="2"/>
          </rPr>
          <t xml:space="preserve">
Es una estimación de las ventas para identificar la rentabilidad del negocio.
En este formato solo debes colocar cuantas unidades quieres vender al mes, el resto de cálculos son automáticos. 
</t>
        </r>
      </text>
    </comment>
    <comment ref="E7" authorId="0" shapeId="0" xr:uid="{00000000-0006-0000-0500-000002000000}">
      <text>
        <r>
          <rPr>
            <b/>
            <sz val="9"/>
            <color indexed="81"/>
            <rFont val="Tahoma"/>
            <family val="2"/>
          </rPr>
          <t>Dario Calahorrano:</t>
        </r>
        <r>
          <rPr>
            <sz val="9"/>
            <color indexed="81"/>
            <rFont val="Tahoma"/>
            <family val="2"/>
          </rPr>
          <t xml:space="preserve">
Cuantas unidades queremos vender al mes. Usa como referencia el valor del punto de equilibrio, mientras mas unidades vendamos sobre el, mas ganancias obtendremos.
¡Ponte metas realistas, pero retadoras!</t>
        </r>
      </text>
    </comment>
    <comment ref="D8" authorId="0" shapeId="0" xr:uid="{00000000-0006-0000-0500-000003000000}">
      <text>
        <r>
          <rPr>
            <b/>
            <sz val="9"/>
            <color indexed="81"/>
            <rFont val="Tahoma"/>
            <family val="2"/>
          </rPr>
          <t>Dario Calahorrano:</t>
        </r>
        <r>
          <rPr>
            <sz val="9"/>
            <color indexed="81"/>
            <rFont val="Tahoma"/>
            <family val="2"/>
          </rPr>
          <t xml:space="preserve">
Unidades que se necesitan vender al mes para no ganar, pero tampco perder</t>
        </r>
      </text>
    </comment>
    <comment ref="E8" authorId="0" shapeId="0" xr:uid="{00000000-0006-0000-0500-000004000000}">
      <text>
        <r>
          <rPr>
            <b/>
            <sz val="9"/>
            <color indexed="81"/>
            <rFont val="Tahoma"/>
            <family val="2"/>
          </rPr>
          <t>Dario Calahorrano:</t>
        </r>
        <r>
          <rPr>
            <sz val="9"/>
            <color indexed="81"/>
            <rFont val="Tahoma"/>
            <family val="2"/>
          </rPr>
          <t xml:space="preserve">
Número de unidades mensuales que se planifica vender, debe alejarse lo mas posible del punto de equilibrio, pero debe estar en las posibilidades reales del negocio.</t>
        </r>
      </text>
    </comment>
    <comment ref="F8" authorId="0" shapeId="0" xr:uid="{00000000-0006-0000-0500-000005000000}">
      <text>
        <r>
          <rPr>
            <b/>
            <sz val="9"/>
            <color indexed="81"/>
            <rFont val="Tahoma"/>
            <family val="2"/>
          </rPr>
          <t xml:space="preserve">Dario Calahorrano:
</t>
        </r>
        <r>
          <rPr>
            <sz val="9"/>
            <color indexed="81"/>
            <rFont val="Tahoma"/>
            <family val="2"/>
          </rPr>
          <t>Número de unidades semanales que se debe vender para llegar la meta mensual.</t>
        </r>
      </text>
    </comment>
    <comment ref="G8" authorId="0" shapeId="0" xr:uid="{00000000-0006-0000-0500-000006000000}">
      <text>
        <r>
          <rPr>
            <b/>
            <sz val="9"/>
            <color indexed="81"/>
            <rFont val="Tahoma"/>
            <family val="2"/>
          </rPr>
          <t>Dario Calahorrano:</t>
        </r>
        <r>
          <rPr>
            <sz val="9"/>
            <color indexed="81"/>
            <rFont val="Tahoma"/>
            <family val="2"/>
          </rPr>
          <t xml:space="preserve">
Número de unidades diarias que se debe vender para llegar la meta mensual.</t>
        </r>
      </text>
    </comment>
    <comment ref="H8" authorId="0" shapeId="0" xr:uid="{00000000-0006-0000-0500-000007000000}">
      <text>
        <r>
          <rPr>
            <b/>
            <sz val="9"/>
            <color indexed="81"/>
            <rFont val="Tahoma"/>
            <family val="2"/>
          </rPr>
          <t>Dario Calahorrano:</t>
        </r>
        <r>
          <rPr>
            <sz val="9"/>
            <color indexed="81"/>
            <rFont val="Tahoma"/>
            <family val="2"/>
          </rPr>
          <t xml:space="preserve">
Precio en el que se vende cada producto</t>
        </r>
      </text>
    </comment>
    <comment ref="I8" authorId="0" shapeId="0" xr:uid="{00000000-0006-0000-0500-000008000000}">
      <text>
        <r>
          <rPr>
            <b/>
            <sz val="9"/>
            <color indexed="81"/>
            <rFont val="Tahoma"/>
            <family val="2"/>
          </rPr>
          <t>Dario Calahorrano:</t>
        </r>
        <r>
          <rPr>
            <sz val="9"/>
            <color indexed="81"/>
            <rFont val="Tahoma"/>
            <family val="2"/>
          </rPr>
          <t xml:space="preserve">
Estimación de volumen de venta mensual por producto si se cumple la meta de ventas.</t>
        </r>
      </text>
    </comment>
    <comment ref="J8" authorId="0" shapeId="0" xr:uid="{00000000-0006-0000-0500-000009000000}">
      <text>
        <r>
          <rPr>
            <b/>
            <sz val="9"/>
            <color indexed="81"/>
            <rFont val="Tahoma"/>
            <family val="2"/>
          </rPr>
          <t>Dario Calahorrano:</t>
        </r>
        <r>
          <rPr>
            <sz val="9"/>
            <color indexed="81"/>
            <rFont val="Tahoma"/>
            <family val="2"/>
          </rPr>
          <t xml:space="preserve">
Cantidad de dinero que queda para el negocio restando el consto variable.</t>
        </r>
      </text>
    </comment>
    <comment ref="K8" authorId="0" shapeId="0" xr:uid="{00000000-0006-0000-0500-00000A000000}">
      <text>
        <r>
          <rPr>
            <b/>
            <sz val="9"/>
            <color indexed="81"/>
            <rFont val="Tahoma"/>
            <family val="2"/>
          </rPr>
          <t xml:space="preserve">Dario Calahorrano: </t>
        </r>
        <r>
          <rPr>
            <sz val="9"/>
            <color indexed="81"/>
            <rFont val="Tahoma"/>
            <family val="2"/>
          </rPr>
          <t xml:space="preserve">
Ganancia mensual neta estimada luego de cubrir costos fijos y variables.
</t>
        </r>
      </text>
    </comment>
  </commentList>
</comments>
</file>

<file path=xl/sharedStrings.xml><?xml version="1.0" encoding="utf-8"?>
<sst xmlns="http://schemas.openxmlformats.org/spreadsheetml/2006/main" count="118" uniqueCount="108">
  <si>
    <t>X</t>
  </si>
  <si>
    <t>Compra Total</t>
  </si>
  <si>
    <t>Totales</t>
  </si>
  <si>
    <t xml:space="preserve">Luz </t>
  </si>
  <si>
    <t>Arroz</t>
  </si>
  <si>
    <t>=</t>
  </si>
  <si>
    <t>Unidades</t>
  </si>
  <si>
    <t>Margen ponderado</t>
  </si>
  <si>
    <t>TOTAL</t>
  </si>
  <si>
    <t>IESS</t>
  </si>
  <si>
    <t>Valor</t>
  </si>
  <si>
    <t>TOTAL SALARIOS</t>
  </si>
  <si>
    <t>Hipoteca</t>
  </si>
  <si>
    <t>Anexo 5: Ferramenta de análise de custos e ponto de equilíbrio</t>
  </si>
  <si>
    <t>Folha de instruções</t>
  </si>
  <si>
    <t>Preencher apenas os campos que estão em azul claro com contorno grosso.</t>
  </si>
  <si>
    <t>As outras células têm fórmulas para sua conveniência, estas células foram trancadas porque não devem ser modificadas.</t>
  </si>
  <si>
    <t xml:space="preserve">Se está a gerir o Excel e necessitar de fazer alterações, a senha é 1 </t>
  </si>
  <si>
    <t>CUSTOS VARIÁVEIS (Estimativa de vendas)</t>
  </si>
  <si>
    <t>Produtos</t>
  </si>
  <si>
    <t>Unidade de medida</t>
  </si>
  <si>
    <t>Unidades vendidas por mês</t>
  </si>
  <si>
    <t>Preço de compra Unitário</t>
  </si>
  <si>
    <t>Precio de venda Unitário</t>
  </si>
  <si>
    <t>Venda Total</t>
  </si>
  <si>
    <t>% Custo de Venda</t>
  </si>
  <si>
    <t>% Margem de Contribuição</t>
  </si>
  <si>
    <t>% de Participação do produto</t>
  </si>
  <si>
    <t>Açúcar</t>
  </si>
  <si>
    <t xml:space="preserve">Ovos </t>
  </si>
  <si>
    <t>Óleo 1 litro</t>
  </si>
  <si>
    <t>Óleo 1/2 litro</t>
  </si>
  <si>
    <t>Garrafas</t>
  </si>
  <si>
    <r>
      <rPr>
        <b/>
        <sz val="11"/>
        <color theme="1"/>
        <rFont val="Calibri"/>
        <family val="2"/>
        <scheme val="minor"/>
      </rPr>
      <t>Margem de Contribuição</t>
    </r>
    <r>
      <rPr>
        <sz val="11"/>
        <color theme="1"/>
        <rFont val="Calibri"/>
        <family val="2"/>
        <scheme val="minor"/>
      </rPr>
      <t xml:space="preserve"> = (Vendas - precço de compra) =</t>
    </r>
  </si>
  <si>
    <r>
      <rPr>
        <b/>
        <sz val="11"/>
        <color theme="1"/>
        <rFont val="Calibri"/>
        <family val="2"/>
        <scheme val="minor"/>
      </rPr>
      <t>% da Margem de Contribuição</t>
    </r>
    <r>
      <rPr>
        <sz val="11"/>
        <color theme="1"/>
        <rFont val="Calibri"/>
        <family val="2"/>
        <scheme val="minor"/>
      </rPr>
      <t xml:space="preserve"> = (Margem de Contribuição /preço de venda)*100 =</t>
    </r>
  </si>
  <si>
    <r>
      <rPr>
        <b/>
        <sz val="11"/>
        <color theme="1"/>
        <rFont val="Calibri"/>
        <family val="2"/>
        <scheme val="minor"/>
      </rPr>
      <t>% de Custo Variável</t>
    </r>
    <r>
      <rPr>
        <sz val="11"/>
        <color theme="1"/>
        <rFont val="Calibri"/>
        <family val="2"/>
        <scheme val="minor"/>
      </rPr>
      <t xml:space="preserve"> = (Custo variável /Preço de venda)*100 =</t>
    </r>
  </si>
  <si>
    <t>CUSTOS FIXOS MENSAIS</t>
  </si>
  <si>
    <t>Salários</t>
  </si>
  <si>
    <t>Empregados</t>
  </si>
  <si>
    <t>Salário Nominal</t>
  </si>
  <si>
    <t>Benefícios legais</t>
  </si>
  <si>
    <t>Salário real</t>
  </si>
  <si>
    <t>Remuneração do empresário</t>
  </si>
  <si>
    <t>Custos mensais</t>
  </si>
  <si>
    <t>Renda</t>
  </si>
  <si>
    <t>Água</t>
  </si>
  <si>
    <t>Telefone fixo</t>
  </si>
  <si>
    <t>Telemóvel</t>
  </si>
  <si>
    <t>Manutenção do veículo</t>
  </si>
  <si>
    <t>Transportes</t>
  </si>
  <si>
    <t>Honorários</t>
  </si>
  <si>
    <t>Comissões</t>
  </si>
  <si>
    <t>Comissões bancárias</t>
  </si>
  <si>
    <t>Impostos</t>
  </si>
  <si>
    <t>Vigilância</t>
  </si>
  <si>
    <t>Outros</t>
  </si>
  <si>
    <t>Amortizações</t>
  </si>
  <si>
    <t>TOTAL CUSTOS FIXOS MENSAIS</t>
  </si>
  <si>
    <t>Pagamentos mensais de dívidas (empresa e pessoal)</t>
  </si>
  <si>
    <t>Total Pagagamentos mensais de dívidas</t>
  </si>
  <si>
    <t>TOTAL CUSTOS FIXOS MENSAIS E DÍVIDAS</t>
  </si>
  <si>
    <t>Material de escritório</t>
  </si>
  <si>
    <t>Empregado/a 1</t>
  </si>
  <si>
    <t>Empregado/a 2</t>
  </si>
  <si>
    <t>Empregado/a 3</t>
  </si>
  <si>
    <t>PONTO DE EQUILÍBRIO EM VOLUME DE VENDAS</t>
  </si>
  <si>
    <t>% Margem de contribuição média</t>
  </si>
  <si>
    <t>Ponto de equilíbrio P.E.</t>
  </si>
  <si>
    <t>Análise do Ponto de Equilíbrio</t>
  </si>
  <si>
    <t>Total Margem de contribuição</t>
  </si>
  <si>
    <t>Total preços de vendas</t>
  </si>
  <si>
    <t>Custos fixos mensais</t>
  </si>
  <si>
    <t>% da Margem de contribuição</t>
  </si>
  <si>
    <t>Dias em que se trabalha por semana</t>
  </si>
  <si>
    <t>Ponto de equilíbrio diário</t>
  </si>
  <si>
    <t>Ponto de equilíbrio semanal</t>
  </si>
  <si>
    <t>Ponto de equilíbrio mensal</t>
  </si>
  <si>
    <t>Estudo de custos</t>
  </si>
  <si>
    <t>Vendas mensais em média</t>
  </si>
  <si>
    <t xml:space="preserve">  = Margem de contribuição</t>
  </si>
  <si>
    <t>- Custos variáveis</t>
  </si>
  <si>
    <t>(-) Custos fixos mensais</t>
  </si>
  <si>
    <t>Dias da semana em que se trabalha</t>
  </si>
  <si>
    <t>% de participação do produto</t>
  </si>
  <si>
    <t xml:space="preserve"># de unidades diárias </t>
  </si>
  <si>
    <t># de unidades Semanais</t>
  </si>
  <si>
    <t># de unidades Mensuais</t>
  </si>
  <si>
    <t>Margem por produto</t>
  </si>
  <si>
    <t>% de margem de contribuição</t>
  </si>
  <si>
    <t>Ponto de Equilíbrio</t>
  </si>
  <si>
    <t>PRODUTO</t>
  </si>
  <si>
    <t>ORÇAMENTO MENSAL DE VENDAS</t>
  </si>
  <si>
    <t>Ponto de equilíbrio menual</t>
  </si>
  <si>
    <t>Objectivo de vendas em unidades</t>
  </si>
  <si>
    <t>Unidades mensuais</t>
  </si>
  <si>
    <t>Unidades semanais</t>
  </si>
  <si>
    <t>Unidades diárias</t>
  </si>
  <si>
    <t>Preço de venda unitário</t>
  </si>
  <si>
    <t>Venda estimada mensal</t>
  </si>
  <si>
    <t>Margem estimada</t>
  </si>
  <si>
    <t>Se o lucro mensal estimado apresentar um número a vermelho ou negativo, não entre em pânico, analise se é uma mercadoria que motiva a compra de outras, são os chamados "líderes de perdas".</t>
  </si>
  <si>
    <t xml:space="preserve">Lucro mensal estimado </t>
  </si>
  <si>
    <t>Lucro líquido</t>
  </si>
  <si>
    <r>
      <rPr>
        <b/>
        <sz val="11"/>
        <color rgb="FF2586C5"/>
        <rFont val="Calibri"/>
        <family val="2"/>
        <scheme val="minor"/>
      </rPr>
      <t>Introdução.-</t>
    </r>
    <r>
      <rPr>
        <sz val="11"/>
        <color theme="1"/>
        <rFont val="Calibri"/>
        <family val="2"/>
        <scheme val="minor"/>
      </rPr>
      <t xml:space="preserve"> Esta ferramenta permite uma breve análise da gestão de dinheiro de uma empresa. Por exemplo, uma mercearia podem vender mais de 80 produtos diferentes, no entanto, há sempre um pequeno grupo que corresponde às vendas mais elevadas. Em conclusão, 20% dos produtos geram 80% das vendas. Esta ferramenta foi concebida para acompanhar os 15 principais produtos vendidos mensalmente..</t>
    </r>
  </si>
  <si>
    <r>
      <rPr>
        <b/>
        <sz val="11"/>
        <color rgb="FF2586C5"/>
        <rFont val="Calibri"/>
        <family val="2"/>
        <scheme val="minor"/>
      </rPr>
      <t>Descrição.-</t>
    </r>
    <r>
      <rPr>
        <sz val="11"/>
        <color theme="1"/>
        <rFont val="Calibri"/>
        <family val="2"/>
        <scheme val="minor"/>
      </rPr>
      <t xml:space="preserve"> Aqui encontrará 6 folhas de cálculo que o ajudarão a saber como fazer a gestão do dinheiro da sua empresa:
</t>
    </r>
    <r>
      <rPr>
        <u/>
        <sz val="11"/>
        <color rgb="FF2586C5"/>
        <rFont val="Calibri"/>
        <family val="2"/>
        <scheme val="minor"/>
      </rPr>
      <t>1. Indicações</t>
    </r>
    <r>
      <rPr>
        <sz val="11"/>
        <color theme="1"/>
        <rFont val="Calibri"/>
        <family val="2"/>
        <scheme val="minor"/>
      </rPr>
      <t xml:space="preserve"> - A primeira folha contém as indicações gerais para a utilização do instrumento. 
</t>
    </r>
    <r>
      <rPr>
        <u/>
        <sz val="11"/>
        <color rgb="FF2586C5"/>
        <rFont val="Calibri"/>
        <family val="2"/>
        <scheme val="minor"/>
      </rPr>
      <t>2. Custo variável</t>
    </r>
    <r>
      <rPr>
        <sz val="11"/>
        <color theme="1"/>
        <rFont val="Calibri"/>
        <family val="2"/>
        <scheme val="minor"/>
      </rPr>
      <t xml:space="preserve"> - Aqui deve introduzir a informação dos produtos que compra e vende, chama-se custo variável porque muda com a quantidade de produto que vende.
</t>
    </r>
    <r>
      <rPr>
        <u/>
        <sz val="11"/>
        <color rgb="FF2586C5"/>
        <rFont val="Calibri"/>
        <family val="2"/>
        <scheme val="minor"/>
      </rPr>
      <t>3. Custo fixo mensal</t>
    </r>
    <r>
      <rPr>
        <sz val="11"/>
        <color theme="1"/>
        <rFont val="Calibri"/>
        <family val="2"/>
        <scheme val="minor"/>
      </rPr>
      <t xml:space="preserve"> - Nesta folha deve introduzir as informações correspondentes a tudo o que gasta, independentemente de quanto vende, tais como o pagamento de salários ou serviços básicos.
</t>
    </r>
    <r>
      <rPr>
        <u/>
        <sz val="11"/>
        <color rgb="FF2586C5"/>
        <rFont val="Calibri"/>
        <family val="2"/>
        <scheme val="minor"/>
      </rPr>
      <t>4. Ponto de equilíbrio em dinheiro</t>
    </r>
    <r>
      <rPr>
        <sz val="11"/>
        <color theme="1"/>
        <rFont val="Calibri"/>
        <family val="2"/>
        <scheme val="minor"/>
      </rPr>
      <t xml:space="preserve"> - Aqui encontrará a informação sobre quanto tem de vender para cobrir custos fixos e custos variáveis, ou seja, nem lucros nem perdas. Basta preencher as informações sobre quantos dias por semana abre a sua empresa, o resto das informações é completado com o que preencheu nas folhas 1 e 2.
</t>
    </r>
    <r>
      <rPr>
        <u/>
        <sz val="11"/>
        <color rgb="FF2586C5"/>
        <rFont val="Calibri"/>
        <family val="2"/>
        <scheme val="minor"/>
      </rPr>
      <t>5. Ponto de equilíbrio em produtos</t>
    </r>
    <r>
      <rPr>
        <sz val="11"/>
        <color theme="1"/>
        <rFont val="Calibri"/>
        <family val="2"/>
        <scheme val="minor"/>
      </rPr>
      <t xml:space="preserve"> - Aqui pode encontrar a informação sobre quantas unidades de cada produto precisa de vender para cobrir os custos variáveis de cada produto e a sua parte do custo fixo, ou seja, para chegar ao ponto de não haver lucro nem perda. É calculado automaticamente e não terá de introduzir qualquer informação.
</t>
    </r>
    <r>
      <rPr>
        <u/>
        <sz val="11"/>
        <color rgb="FF2586C5"/>
        <rFont val="Calibri"/>
        <family val="2"/>
        <scheme val="minor"/>
      </rPr>
      <t>6. Orçamento de vendas</t>
    </r>
    <r>
      <rPr>
        <sz val="11"/>
        <color theme="1"/>
        <rFont val="Calibri"/>
        <family val="2"/>
        <scheme val="minor"/>
      </rPr>
      <t xml:space="preserve"> - Na última folha poderá estabelecer objectivos de vendas para cada um dos principais produtos de acordo com o seu ponto de equilíbrio. Quanto mais longe o objectivo estiver do ponto de equilíbrio, mais irá ganhar.. </t>
    </r>
  </si>
  <si>
    <r>
      <rPr>
        <b/>
        <sz val="11"/>
        <color rgb="FF2586C5"/>
        <rFont val="Calibri"/>
        <family val="2"/>
        <scheme val="minor"/>
      </rPr>
      <t xml:space="preserve">Instruções.- </t>
    </r>
    <r>
      <rPr>
        <sz val="11"/>
        <rFont val="Calibri"/>
        <family val="2"/>
        <scheme val="minor"/>
      </rPr>
      <t>Cada um dos campos a serem preenchidos tem uma explicação das informações que devem ser inseridas, que é exibida colocando o mouse sobre a caixa que possui uma marca vermelha no canto superior direito.</t>
    </r>
  </si>
  <si>
    <t>Quilo</t>
  </si>
  <si>
    <t>Empréstimo pessoal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</si>
</sst>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_(&quot;$&quot;\ * #,##0.00_);_(&quot;$&quot;\ * \(#,##0.00\);_(&quot;$&quot;\ * &quot;-&quot;??_);_(@_)"/>
    <numFmt numFmtId="165" formatCode="_ &quot;$&quot;* #,##0.00_ ;_ &quot;$&quot;* \-#,##0.00_ ;_ &quot;$&quot;* &quot;-&quot;??_ ;_ @_ "/>
    <numFmt numFmtId="166" formatCode="_(* #,##0_);_(* \(#,##0\);_(* &quot;-&quot;??_);_(@_)"/>
    <numFmt numFmtId="167" formatCode="_-&quot;$&quot;* #,##0.00_-;\-&quot;$&quot;* #,##0.00_-;_-&quot;$&quot;* &quot;-&quot;??_-;_-@_-"/>
    <numFmt numFmtId="168" formatCode="0.0%"/>
  </numFmts>
  <fonts count="19" x14ac:knownFonts="1">
    <font>
      <sz val="11"/>
      <color theme="1"/>
      <name val="Calibri"/>
      <family val="2"/>
      <scheme val="minor"/>
    </font>
    <font>
      <sz val="11"/>
      <color theme="1"/>
      <name val="Calibri"/>
      <family val="2"/>
      <scheme val="minor"/>
    </font>
    <font>
      <sz val="22"/>
      <color theme="1"/>
      <name val="Calibri"/>
      <family val="2"/>
      <scheme val="minor"/>
    </font>
    <font>
      <b/>
      <sz val="11"/>
      <color theme="1"/>
      <name val="Calibri"/>
      <family val="2"/>
      <scheme val="minor"/>
    </font>
    <font>
      <b/>
      <i/>
      <sz val="11"/>
      <color theme="1"/>
      <name val="Calibri"/>
      <family val="2"/>
      <scheme val="minor"/>
    </font>
    <font>
      <b/>
      <sz val="11"/>
      <color theme="0"/>
      <name val="Calibri"/>
      <family val="2"/>
      <scheme val="minor"/>
    </font>
    <font>
      <sz val="11"/>
      <color theme="0"/>
      <name val="Calibri"/>
      <family val="2"/>
      <scheme val="minor"/>
    </font>
    <font>
      <sz val="9"/>
      <color indexed="81"/>
      <name val="Tahoma"/>
      <family val="2"/>
    </font>
    <font>
      <b/>
      <sz val="9"/>
      <color indexed="81"/>
      <name val="Tahoma"/>
      <family val="2"/>
    </font>
    <font>
      <i/>
      <sz val="11"/>
      <color theme="0"/>
      <name val="Calibri"/>
      <family val="2"/>
      <scheme val="minor"/>
    </font>
    <font>
      <b/>
      <i/>
      <sz val="11"/>
      <color theme="0"/>
      <name val="Calibri"/>
      <family val="2"/>
      <scheme val="minor"/>
    </font>
    <font>
      <b/>
      <sz val="14"/>
      <color theme="1"/>
      <name val="Calibri"/>
      <family val="2"/>
      <scheme val="minor"/>
    </font>
    <font>
      <sz val="11"/>
      <name val="Calibri"/>
      <family val="2"/>
      <scheme val="minor"/>
    </font>
    <font>
      <b/>
      <sz val="16"/>
      <color theme="1"/>
      <name val="Calibri"/>
      <family val="2"/>
      <scheme val="minor"/>
    </font>
    <font>
      <b/>
      <sz val="12"/>
      <color theme="1"/>
      <name val="Calibri"/>
      <family val="2"/>
      <scheme val="minor"/>
    </font>
    <font>
      <b/>
      <sz val="14"/>
      <color theme="0"/>
      <name val="Calibri"/>
      <family val="2"/>
      <scheme val="minor"/>
    </font>
    <font>
      <b/>
      <sz val="11"/>
      <color rgb="FF2586C5"/>
      <name val="Calibri"/>
      <family val="2"/>
      <scheme val="minor"/>
    </font>
    <font>
      <u/>
      <sz val="11"/>
      <color rgb="FF2586C5"/>
      <name val="Calibri"/>
      <family val="2"/>
      <scheme val="minor"/>
    </font>
    <font>
      <b/>
      <sz val="14"/>
      <color rgb="FF2586C5"/>
      <name val="Calibri"/>
      <family val="2"/>
      <scheme val="minor"/>
    </font>
  </fonts>
  <fills count="11">
    <fill>
      <patternFill patternType="none"/>
    </fill>
    <fill>
      <patternFill patternType="gray125"/>
    </fill>
    <fill>
      <patternFill patternType="solid">
        <fgColor theme="1"/>
        <bgColor indexed="64"/>
      </patternFill>
    </fill>
    <fill>
      <patternFill patternType="solid">
        <fgColor theme="0" tint="-0.14999847407452621"/>
        <bgColor indexed="64"/>
      </patternFill>
    </fill>
    <fill>
      <patternFill patternType="solid">
        <fgColor theme="0" tint="-0.14999847407452621"/>
        <bgColor theme="0" tint="-0.14999847407452621"/>
      </patternFill>
    </fill>
    <fill>
      <patternFill patternType="solid">
        <fgColor theme="2"/>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4" tint="0.59999389629810485"/>
        <bgColor theme="0" tint="-0.14999847407452621"/>
      </patternFill>
    </fill>
    <fill>
      <patternFill patternType="solid">
        <fgColor theme="4" tint="0.39997558519241921"/>
        <bgColor indexed="64"/>
      </patternFill>
    </fill>
    <fill>
      <patternFill patternType="solid">
        <fgColor rgb="FF2586C5"/>
        <bgColor indexed="64"/>
      </patternFill>
    </fill>
  </fills>
  <borders count="59">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diagonal/>
    </border>
    <border>
      <left style="medium">
        <color rgb="FF2586C5"/>
      </left>
      <right/>
      <top style="medium">
        <color rgb="FF2586C5"/>
      </top>
      <bottom/>
      <diagonal/>
    </border>
    <border>
      <left/>
      <right/>
      <top style="medium">
        <color rgb="FF2586C5"/>
      </top>
      <bottom/>
      <diagonal/>
    </border>
    <border>
      <left/>
      <right style="medium">
        <color rgb="FF2586C5"/>
      </right>
      <top style="medium">
        <color rgb="FF2586C5"/>
      </top>
      <bottom/>
      <diagonal/>
    </border>
    <border>
      <left style="medium">
        <color rgb="FF2586C5"/>
      </left>
      <right/>
      <top/>
      <bottom/>
      <diagonal/>
    </border>
    <border>
      <left/>
      <right style="medium">
        <color rgb="FF2586C5"/>
      </right>
      <top/>
      <bottom/>
      <diagonal/>
    </border>
    <border>
      <left style="medium">
        <color rgb="FF2586C5"/>
      </left>
      <right/>
      <top/>
      <bottom style="medium">
        <color rgb="FF2586C5"/>
      </bottom>
      <diagonal/>
    </border>
    <border>
      <left/>
      <right/>
      <top/>
      <bottom style="medium">
        <color rgb="FF2586C5"/>
      </bottom>
      <diagonal/>
    </border>
    <border>
      <left/>
      <right style="medium">
        <color rgb="FF2586C5"/>
      </right>
      <top/>
      <bottom style="medium">
        <color rgb="FF2586C5"/>
      </bottom>
      <diagonal/>
    </border>
  </borders>
  <cellStyleXfs count="4">
    <xf numFmtId="0" fontId="0" fillId="0" borderId="0"/>
    <xf numFmtId="165"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cellStyleXfs>
  <cellXfs count="262">
    <xf numFmtId="0" fontId="0" fillId="0" borderId="0" xfId="0"/>
    <xf numFmtId="165" fontId="0" fillId="0" borderId="0" xfId="1" applyFont="1" applyBorder="1"/>
    <xf numFmtId="165" fontId="0" fillId="0" borderId="0" xfId="1" applyFont="1"/>
    <xf numFmtId="0" fontId="4" fillId="0" borderId="0" xfId="0" applyFont="1"/>
    <xf numFmtId="165" fontId="4" fillId="0" borderId="0" xfId="1" applyFont="1"/>
    <xf numFmtId="0" fontId="3" fillId="0" borderId="0" xfId="0" applyFont="1" applyAlignment="1">
      <alignment vertical="center"/>
    </xf>
    <xf numFmtId="0" fontId="0" fillId="0" borderId="0" xfId="0" applyAlignment="1">
      <alignment vertical="center"/>
    </xf>
    <xf numFmtId="0" fontId="3" fillId="0" borderId="0" xfId="0" applyFont="1" applyAlignment="1">
      <alignment horizontal="center" vertical="center"/>
    </xf>
    <xf numFmtId="0" fontId="0" fillId="0" borderId="0" xfId="0" applyAlignment="1">
      <alignment horizontal="center" vertical="center"/>
    </xf>
    <xf numFmtId="0" fontId="0" fillId="0" borderId="3" xfId="0" applyBorder="1" applyAlignment="1">
      <alignment vertical="center"/>
    </xf>
    <xf numFmtId="0" fontId="0" fillId="0" borderId="7" xfId="0" applyBorder="1" applyAlignment="1">
      <alignment vertical="center"/>
    </xf>
    <xf numFmtId="0" fontId="0" fillId="0" borderId="0" xfId="0" applyBorder="1" applyAlignment="1">
      <alignment vertical="center"/>
    </xf>
    <xf numFmtId="49" fontId="0" fillId="0" borderId="7" xfId="0" applyNumberFormat="1" applyBorder="1" applyAlignment="1">
      <alignment vertical="center"/>
    </xf>
    <xf numFmtId="9" fontId="0" fillId="0" borderId="0" xfId="0" applyNumberFormat="1" applyBorder="1" applyAlignment="1">
      <alignment horizontal="center" vertical="center"/>
    </xf>
    <xf numFmtId="165" fontId="0" fillId="0" borderId="14" xfId="1" applyFont="1" applyBorder="1" applyAlignment="1">
      <alignment horizontal="center" vertical="center"/>
    </xf>
    <xf numFmtId="165" fontId="0" fillId="0" borderId="0" xfId="1" applyFont="1" applyBorder="1" applyAlignment="1">
      <alignment horizontal="center" vertical="center"/>
    </xf>
    <xf numFmtId="165" fontId="0" fillId="0" borderId="3" xfId="1" applyFont="1" applyBorder="1" applyAlignment="1">
      <alignment horizontal="center" vertical="center"/>
    </xf>
    <xf numFmtId="164" fontId="0" fillId="0" borderId="0" xfId="0" applyNumberFormat="1" applyAlignment="1">
      <alignment vertical="center"/>
    </xf>
    <xf numFmtId="0" fontId="3" fillId="0" borderId="0" xfId="0" applyFont="1" applyBorder="1" applyAlignment="1">
      <alignment horizontal="center" vertical="center" wrapText="1"/>
    </xf>
    <xf numFmtId="0" fontId="3" fillId="0" borderId="0" xfId="0" applyFont="1" applyBorder="1" applyAlignment="1">
      <alignment vertical="center"/>
    </xf>
    <xf numFmtId="165" fontId="0" fillId="0" borderId="8" xfId="0" applyNumberFormat="1" applyBorder="1" applyAlignment="1">
      <alignment vertical="center"/>
    </xf>
    <xf numFmtId="165" fontId="0" fillId="0" borderId="8" xfId="1" applyFont="1" applyBorder="1" applyAlignment="1">
      <alignment vertical="center"/>
    </xf>
    <xf numFmtId="0" fontId="0" fillId="3" borderId="7" xfId="0" applyFill="1" applyBorder="1" applyAlignment="1">
      <alignment vertical="center"/>
    </xf>
    <xf numFmtId="0" fontId="0" fillId="3" borderId="0" xfId="0" applyFill="1" applyBorder="1" applyAlignment="1">
      <alignment vertical="center"/>
    </xf>
    <xf numFmtId="165" fontId="0" fillId="3" borderId="8" xfId="0" applyNumberFormat="1" applyFill="1" applyBorder="1" applyAlignment="1">
      <alignment vertical="center"/>
    </xf>
    <xf numFmtId="0" fontId="0" fillId="3" borderId="9" xfId="0" applyFill="1" applyBorder="1" applyAlignment="1">
      <alignment vertical="center"/>
    </xf>
    <xf numFmtId="0" fontId="0" fillId="3" borderId="10" xfId="0" applyFill="1" applyBorder="1" applyAlignment="1">
      <alignment vertical="center"/>
    </xf>
    <xf numFmtId="165" fontId="0" fillId="3" borderId="11" xfId="0" applyNumberFormat="1" applyFill="1" applyBorder="1" applyAlignment="1">
      <alignment vertical="center"/>
    </xf>
    <xf numFmtId="164" fontId="0" fillId="3" borderId="6" xfId="0" applyNumberFormat="1" applyFill="1" applyBorder="1" applyAlignment="1">
      <alignment vertical="center"/>
    </xf>
    <xf numFmtId="0" fontId="3" fillId="0" borderId="0" xfId="0" applyFont="1" applyAlignment="1">
      <alignment horizontal="center" vertical="center"/>
    </xf>
    <xf numFmtId="165" fontId="1" fillId="0" borderId="0" xfId="1" applyFont="1"/>
    <xf numFmtId="0" fontId="3" fillId="0" borderId="1" xfId="0" applyFont="1" applyBorder="1" applyAlignment="1">
      <alignment horizontal="center" vertical="center"/>
    </xf>
    <xf numFmtId="0" fontId="3" fillId="0" borderId="1" xfId="0" applyFont="1" applyBorder="1" applyAlignment="1">
      <alignment horizontal="center" vertical="center" wrapText="1"/>
    </xf>
    <xf numFmtId="165" fontId="3" fillId="0" borderId="1" xfId="1" applyFont="1" applyBorder="1" applyAlignment="1">
      <alignment horizontal="center" vertical="center" wrapText="1"/>
    </xf>
    <xf numFmtId="0" fontId="0" fillId="0" borderId="0" xfId="0" applyAlignment="1"/>
    <xf numFmtId="0" fontId="0" fillId="6" borderId="0" xfId="0" applyFill="1" applyAlignment="1">
      <alignment wrapText="1"/>
    </xf>
    <xf numFmtId="0" fontId="14" fillId="0" borderId="0" xfId="0" applyFont="1" applyFill="1" applyAlignment="1">
      <alignment vertical="center"/>
    </xf>
    <xf numFmtId="9" fontId="1" fillId="0" borderId="0" xfId="2" applyFont="1" applyAlignment="1">
      <alignment horizontal="center"/>
    </xf>
    <xf numFmtId="0" fontId="0" fillId="0" borderId="0" xfId="0" applyFill="1"/>
    <xf numFmtId="9" fontId="0" fillId="0" borderId="0" xfId="0" applyNumberFormat="1"/>
    <xf numFmtId="0" fontId="12" fillId="0" borderId="1" xfId="0" applyFont="1" applyFill="1" applyBorder="1" applyAlignment="1" applyProtection="1">
      <alignment horizontal="center"/>
      <protection locked="0"/>
    </xf>
    <xf numFmtId="165" fontId="1" fillId="0" borderId="0" xfId="1" applyFont="1" applyFill="1" applyBorder="1"/>
    <xf numFmtId="0" fontId="13" fillId="0" borderId="0" xfId="0" applyFont="1" applyFill="1" applyAlignment="1">
      <alignment horizontal="center"/>
    </xf>
    <xf numFmtId="165" fontId="0" fillId="0" borderId="1" xfId="1" applyFont="1" applyBorder="1"/>
    <xf numFmtId="9" fontId="0" fillId="0" borderId="1" xfId="2" applyFont="1" applyBorder="1" applyAlignment="1">
      <alignment horizontal="center"/>
    </xf>
    <xf numFmtId="165" fontId="0" fillId="0" borderId="1" xfId="0" applyNumberFormat="1" applyBorder="1"/>
    <xf numFmtId="166" fontId="0" fillId="0" borderId="1" xfId="3" applyNumberFormat="1" applyFont="1" applyBorder="1"/>
    <xf numFmtId="165" fontId="0" fillId="4" borderId="17" xfId="1" applyNumberFormat="1" applyFont="1" applyFill="1" applyBorder="1" applyAlignment="1" applyProtection="1">
      <alignment horizontal="center" vertical="center"/>
    </xf>
    <xf numFmtId="165" fontId="0" fillId="0" borderId="17" xfId="1" applyNumberFormat="1" applyFont="1" applyBorder="1" applyAlignment="1" applyProtection="1">
      <alignment horizontal="center" vertical="center"/>
    </xf>
    <xf numFmtId="0" fontId="0" fillId="6" borderId="0" xfId="0" applyFill="1" applyAlignment="1" applyProtection="1">
      <alignment wrapText="1"/>
    </xf>
    <xf numFmtId="0" fontId="0" fillId="0" borderId="0" xfId="0" applyProtection="1"/>
    <xf numFmtId="0" fontId="0" fillId="0" borderId="0" xfId="0" applyFill="1" applyProtection="1"/>
    <xf numFmtId="165" fontId="1" fillId="0" borderId="0" xfId="1" applyFont="1" applyFill="1" applyProtection="1"/>
    <xf numFmtId="0" fontId="14" fillId="0" borderId="0" xfId="0" applyFont="1" applyFill="1" applyAlignment="1" applyProtection="1">
      <alignment vertical="center"/>
    </xf>
    <xf numFmtId="0" fontId="14" fillId="0" borderId="0" xfId="0" applyFont="1" applyFill="1" applyAlignment="1" applyProtection="1">
      <alignment horizontal="center" vertical="center"/>
    </xf>
    <xf numFmtId="0" fontId="3" fillId="0" borderId="0" xfId="0" applyFont="1" applyAlignment="1" applyProtection="1">
      <alignment horizontal="center"/>
    </xf>
    <xf numFmtId="0" fontId="0" fillId="0" borderId="0" xfId="0" applyBorder="1" applyProtection="1"/>
    <xf numFmtId="0" fontId="3" fillId="0" borderId="0" xfId="0" applyFont="1" applyAlignment="1" applyProtection="1">
      <alignment horizontal="center" vertical="center"/>
    </xf>
    <xf numFmtId="0" fontId="3" fillId="0" borderId="1" xfId="0" applyFont="1" applyBorder="1" applyAlignment="1" applyProtection="1">
      <alignment horizontal="center" vertical="center"/>
    </xf>
    <xf numFmtId="0" fontId="3" fillId="5" borderId="1" xfId="0" applyFont="1" applyFill="1" applyBorder="1" applyAlignment="1" applyProtection="1">
      <alignment horizontal="center" vertical="center" wrapText="1"/>
    </xf>
    <xf numFmtId="0" fontId="3" fillId="0" borderId="1" xfId="0" applyFont="1" applyBorder="1" applyAlignment="1" applyProtection="1">
      <alignment horizontal="center" vertical="center" wrapText="1"/>
    </xf>
    <xf numFmtId="0" fontId="3" fillId="0" borderId="0" xfId="0" applyFont="1" applyBorder="1" applyAlignment="1" applyProtection="1">
      <alignment horizontal="center" vertical="center" wrapText="1"/>
    </xf>
    <xf numFmtId="0" fontId="3" fillId="0" borderId="0" xfId="0" applyFont="1" applyBorder="1" applyAlignment="1" applyProtection="1">
      <alignment horizontal="center" vertical="center"/>
    </xf>
    <xf numFmtId="0" fontId="12" fillId="0" borderId="1" xfId="0" applyFont="1" applyFill="1" applyBorder="1" applyAlignment="1" applyProtection="1">
      <alignment horizontal="center"/>
    </xf>
    <xf numFmtId="9" fontId="1" fillId="0" borderId="1" xfId="2" applyFont="1" applyBorder="1" applyAlignment="1" applyProtection="1">
      <alignment horizontal="center"/>
    </xf>
    <xf numFmtId="1" fontId="0" fillId="5" borderId="1" xfId="0" applyNumberFormat="1" applyFill="1" applyBorder="1" applyAlignment="1" applyProtection="1">
      <alignment horizontal="center"/>
    </xf>
    <xf numFmtId="165" fontId="1" fillId="0" borderId="1" xfId="1" applyFont="1" applyBorder="1" applyProtection="1"/>
    <xf numFmtId="168" fontId="1" fillId="0" borderId="1" xfId="2" applyNumberFormat="1" applyFont="1" applyBorder="1" applyAlignment="1" applyProtection="1">
      <alignment horizontal="center" vertical="center"/>
    </xf>
    <xf numFmtId="9" fontId="1" fillId="0" borderId="1" xfId="2" applyNumberFormat="1" applyFont="1" applyBorder="1" applyAlignment="1" applyProtection="1">
      <alignment horizontal="center"/>
    </xf>
    <xf numFmtId="167" fontId="0" fillId="0" borderId="0" xfId="0" applyNumberFormat="1" applyBorder="1" applyProtection="1"/>
    <xf numFmtId="164" fontId="0" fillId="0" borderId="0" xfId="0" applyNumberFormat="1" applyBorder="1" applyProtection="1"/>
    <xf numFmtId="165" fontId="0" fillId="0" borderId="0" xfId="1" applyFont="1" applyProtection="1"/>
    <xf numFmtId="9" fontId="1" fillId="0" borderId="18" xfId="1" applyNumberFormat="1" applyFont="1" applyBorder="1" applyAlignment="1" applyProtection="1">
      <alignment horizontal="center"/>
    </xf>
    <xf numFmtId="9" fontId="1" fillId="0" borderId="0" xfId="1" applyNumberFormat="1" applyFont="1" applyBorder="1" applyAlignment="1" applyProtection="1">
      <alignment horizontal="center"/>
    </xf>
    <xf numFmtId="0" fontId="0" fillId="0" borderId="0" xfId="0" applyFill="1" applyBorder="1" applyAlignment="1" applyProtection="1"/>
    <xf numFmtId="0" fontId="3" fillId="0" borderId="0" xfId="0" applyFont="1" applyFill="1" applyBorder="1" applyAlignment="1" applyProtection="1"/>
    <xf numFmtId="10" fontId="3" fillId="0" borderId="1" xfId="0" applyNumberFormat="1" applyFont="1" applyFill="1" applyBorder="1" applyAlignment="1" applyProtection="1">
      <alignment horizontal="center"/>
    </xf>
    <xf numFmtId="165" fontId="1" fillId="0" borderId="0" xfId="1" applyFont="1" applyFill="1" applyBorder="1" applyProtection="1"/>
    <xf numFmtId="9" fontId="1" fillId="0" borderId="0" xfId="2" applyFont="1" applyAlignment="1" applyProtection="1">
      <alignment horizontal="center"/>
    </xf>
    <xf numFmtId="165" fontId="1" fillId="0" borderId="0" xfId="1" applyFont="1" applyProtection="1"/>
    <xf numFmtId="0" fontId="0" fillId="0" borderId="0" xfId="0" applyAlignment="1" applyProtection="1"/>
    <xf numFmtId="0" fontId="0" fillId="0" borderId="0" xfId="0" applyFill="1" applyAlignment="1" applyProtection="1"/>
    <xf numFmtId="165" fontId="3" fillId="0" borderId="0" xfId="1" applyFont="1" applyFill="1" applyProtection="1"/>
    <xf numFmtId="1" fontId="0" fillId="0" borderId="0" xfId="0" applyNumberFormat="1" applyFill="1" applyAlignment="1" applyProtection="1">
      <alignment horizontal="center"/>
    </xf>
    <xf numFmtId="165" fontId="3" fillId="0" borderId="0" xfId="1" applyFont="1" applyProtection="1"/>
    <xf numFmtId="9" fontId="0" fillId="0" borderId="0" xfId="0" applyNumberFormat="1" applyProtection="1"/>
    <xf numFmtId="165" fontId="11" fillId="0" borderId="0" xfId="1" applyFont="1" applyFill="1" applyProtection="1"/>
    <xf numFmtId="166" fontId="1" fillId="0" borderId="0" xfId="3" applyNumberFormat="1" applyFont="1" applyFill="1" applyBorder="1" applyProtection="1">
      <protection locked="0"/>
    </xf>
    <xf numFmtId="165" fontId="3" fillId="0" borderId="1" xfId="1" applyFont="1" applyBorder="1" applyAlignment="1" applyProtection="1">
      <alignment horizontal="center" vertical="center" wrapText="1"/>
    </xf>
    <xf numFmtId="0" fontId="3" fillId="0" borderId="0" xfId="0" applyFont="1" applyAlignment="1" applyProtection="1">
      <alignment vertical="center"/>
    </xf>
    <xf numFmtId="0" fontId="0" fillId="0" borderId="0" xfId="0" applyAlignment="1" applyProtection="1">
      <alignment vertical="center"/>
    </xf>
    <xf numFmtId="0" fontId="5" fillId="2" borderId="17"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165" fontId="0" fillId="4" borderId="22" xfId="1" applyNumberFormat="1" applyFont="1" applyFill="1" applyBorder="1" applyAlignment="1" applyProtection="1">
      <alignment horizontal="center" vertical="center"/>
    </xf>
    <xf numFmtId="9" fontId="0" fillId="4" borderId="17" xfId="2" applyNumberFormat="1" applyFont="1" applyFill="1" applyBorder="1" applyAlignment="1" applyProtection="1">
      <alignment horizontal="center" vertical="center"/>
    </xf>
    <xf numFmtId="9" fontId="0" fillId="4" borderId="17" xfId="0" applyNumberFormat="1" applyFont="1" applyFill="1" applyBorder="1" applyAlignment="1" applyProtection="1">
      <alignment horizontal="center" vertical="center"/>
    </xf>
    <xf numFmtId="9" fontId="0" fillId="4" borderId="15" xfId="2" applyNumberFormat="1" applyFont="1" applyFill="1" applyBorder="1" applyAlignment="1" applyProtection="1">
      <alignment horizontal="center" vertical="center"/>
    </xf>
    <xf numFmtId="0" fontId="0" fillId="0" borderId="0" xfId="0" applyAlignment="1" applyProtection="1">
      <alignment horizontal="center" vertical="center"/>
    </xf>
    <xf numFmtId="165" fontId="0" fillId="0" borderId="22" xfId="1" applyNumberFormat="1" applyFont="1" applyBorder="1" applyAlignment="1" applyProtection="1">
      <alignment horizontal="center" vertical="center"/>
    </xf>
    <xf numFmtId="9" fontId="0" fillId="0" borderId="17" xfId="2" applyNumberFormat="1" applyFont="1" applyBorder="1" applyAlignment="1" applyProtection="1">
      <alignment horizontal="center" vertical="center"/>
    </xf>
    <xf numFmtId="9" fontId="0" fillId="0" borderId="17" xfId="0" applyNumberFormat="1" applyFont="1" applyBorder="1" applyAlignment="1" applyProtection="1">
      <alignment horizontal="center" vertical="center"/>
    </xf>
    <xf numFmtId="9" fontId="0" fillId="0" borderId="15" xfId="2" applyNumberFormat="1" applyFont="1" applyBorder="1" applyAlignment="1" applyProtection="1">
      <alignment horizontal="center" vertical="center"/>
    </xf>
    <xf numFmtId="165" fontId="3" fillId="0" borderId="13" xfId="1" applyNumberFormat="1" applyFont="1" applyBorder="1" applyAlignment="1" applyProtection="1">
      <alignment horizontal="center" vertical="center"/>
    </xf>
    <xf numFmtId="9" fontId="3" fillId="0" borderId="13" xfId="2" applyNumberFormat="1" applyFont="1" applyBorder="1" applyAlignment="1" applyProtection="1">
      <alignment horizontal="center" vertical="center"/>
    </xf>
    <xf numFmtId="9" fontId="3" fillId="0" borderId="13" xfId="0" applyNumberFormat="1" applyFont="1" applyBorder="1" applyAlignment="1" applyProtection="1">
      <alignment horizontal="center" vertical="center"/>
    </xf>
    <xf numFmtId="9" fontId="0" fillId="0" borderId="1" xfId="2" applyNumberFormat="1" applyFont="1" applyBorder="1" applyAlignment="1" applyProtection="1">
      <alignment horizontal="center" vertical="center"/>
    </xf>
    <xf numFmtId="165" fontId="0" fillId="0" borderId="21" xfId="1" applyFont="1" applyBorder="1" applyAlignment="1" applyProtection="1">
      <alignment horizontal="center" vertical="center"/>
    </xf>
    <xf numFmtId="9" fontId="0" fillId="0" borderId="21" xfId="2" applyFont="1" applyBorder="1" applyAlignment="1" applyProtection="1">
      <alignment horizontal="center" vertical="center"/>
    </xf>
    <xf numFmtId="0" fontId="0" fillId="8" borderId="4" xfId="0" applyFont="1" applyFill="1" applyBorder="1" applyAlignment="1" applyProtection="1">
      <alignment horizontal="center" vertical="center"/>
      <protection locked="0"/>
    </xf>
    <xf numFmtId="0" fontId="0" fillId="8" borderId="23" xfId="0" applyFont="1" applyFill="1" applyBorder="1" applyAlignment="1" applyProtection="1">
      <alignment horizontal="center" vertical="center"/>
      <protection locked="0"/>
    </xf>
    <xf numFmtId="165" fontId="0" fillId="8" borderId="23" xfId="1" applyNumberFormat="1" applyFont="1" applyFill="1" applyBorder="1" applyAlignment="1" applyProtection="1">
      <alignment horizontal="center" vertical="center"/>
      <protection locked="0"/>
    </xf>
    <xf numFmtId="165" fontId="0" fillId="8" borderId="24" xfId="1" applyNumberFormat="1" applyFont="1" applyFill="1" applyBorder="1" applyAlignment="1" applyProtection="1">
      <alignment horizontal="center" vertical="center"/>
      <protection locked="0"/>
    </xf>
    <xf numFmtId="0" fontId="0" fillId="7" borderId="25" xfId="0" applyFont="1" applyFill="1" applyBorder="1" applyAlignment="1" applyProtection="1">
      <alignment horizontal="center" vertical="center"/>
      <protection locked="0"/>
    </xf>
    <xf numFmtId="0" fontId="0" fillId="7" borderId="17" xfId="0" applyFont="1" applyFill="1" applyBorder="1" applyAlignment="1" applyProtection="1">
      <alignment horizontal="center" vertical="center"/>
      <protection locked="0"/>
    </xf>
    <xf numFmtId="165" fontId="0" fillId="7" borderId="17" xfId="1" applyNumberFormat="1" applyFont="1" applyFill="1" applyBorder="1" applyAlignment="1" applyProtection="1">
      <alignment horizontal="center" vertical="center"/>
      <protection locked="0"/>
    </xf>
    <xf numFmtId="165" fontId="0" fillId="7" borderId="26" xfId="1" applyNumberFormat="1" applyFont="1" applyFill="1" applyBorder="1" applyAlignment="1" applyProtection="1">
      <alignment horizontal="center" vertical="center"/>
      <protection locked="0"/>
    </xf>
    <xf numFmtId="0" fontId="0" fillId="8" borderId="25" xfId="0" applyFont="1" applyFill="1" applyBorder="1" applyAlignment="1" applyProtection="1">
      <alignment horizontal="center" vertical="center"/>
      <protection locked="0"/>
    </xf>
    <xf numFmtId="0" fontId="0" fillId="8" borderId="17" xfId="0" applyFont="1" applyFill="1" applyBorder="1" applyAlignment="1" applyProtection="1">
      <alignment horizontal="center" vertical="center"/>
      <protection locked="0"/>
    </xf>
    <xf numFmtId="165" fontId="0" fillId="8" borderId="17" xfId="1" applyNumberFormat="1" applyFont="1" applyFill="1" applyBorder="1" applyAlignment="1" applyProtection="1">
      <alignment horizontal="center" vertical="center"/>
      <protection locked="0"/>
    </xf>
    <xf numFmtId="165" fontId="0" fillId="8" borderId="26" xfId="1" applyNumberFormat="1" applyFont="1" applyFill="1" applyBorder="1" applyAlignment="1" applyProtection="1">
      <alignment horizontal="center" vertical="center"/>
      <protection locked="0"/>
    </xf>
    <xf numFmtId="0" fontId="0" fillId="8" borderId="27" xfId="0" applyFont="1" applyFill="1" applyBorder="1" applyAlignment="1" applyProtection="1">
      <alignment horizontal="center" vertical="center"/>
      <protection locked="0"/>
    </xf>
    <xf numFmtId="0" fontId="0" fillId="8" borderId="28" xfId="0" applyFont="1" applyFill="1" applyBorder="1" applyAlignment="1" applyProtection="1">
      <alignment horizontal="center" vertical="center"/>
      <protection locked="0"/>
    </xf>
    <xf numFmtId="165" fontId="0" fillId="8" borderId="28" xfId="1" applyNumberFormat="1" applyFont="1" applyFill="1" applyBorder="1" applyAlignment="1" applyProtection="1">
      <alignment horizontal="center" vertical="center"/>
      <protection locked="0"/>
    </xf>
    <xf numFmtId="165" fontId="0" fillId="8" borderId="29" xfId="1" applyNumberFormat="1" applyFont="1" applyFill="1" applyBorder="1" applyAlignment="1" applyProtection="1">
      <alignment horizontal="center" vertical="center"/>
      <protection locked="0"/>
    </xf>
    <xf numFmtId="0" fontId="0" fillId="0" borderId="0" xfId="0" applyBorder="1" applyAlignment="1">
      <alignment horizontal="center"/>
    </xf>
    <xf numFmtId="10" fontId="0" fillId="0" borderId="0" xfId="0" applyNumberFormat="1"/>
    <xf numFmtId="165" fontId="12" fillId="0" borderId="0" xfId="1" applyFont="1" applyFill="1" applyBorder="1"/>
    <xf numFmtId="164" fontId="0" fillId="0" borderId="0" xfId="1" applyNumberFormat="1" applyFont="1" applyBorder="1"/>
    <xf numFmtId="165" fontId="0" fillId="0" borderId="13" xfId="1" applyFont="1" applyBorder="1"/>
    <xf numFmtId="165" fontId="0" fillId="0" borderId="14" xfId="1" applyFont="1" applyBorder="1"/>
    <xf numFmtId="10" fontId="0" fillId="7" borderId="2" xfId="2" applyNumberFormat="1" applyFont="1" applyFill="1" applyBorder="1" applyProtection="1">
      <protection locked="0"/>
    </xf>
    <xf numFmtId="165" fontId="0" fillId="7" borderId="2" xfId="1" applyFont="1" applyFill="1" applyBorder="1" applyProtection="1">
      <protection locked="0"/>
    </xf>
    <xf numFmtId="165" fontId="12" fillId="5" borderId="36" xfId="1" applyFont="1" applyFill="1" applyBorder="1" applyProtection="1">
      <protection locked="0"/>
    </xf>
    <xf numFmtId="165" fontId="12" fillId="7" borderId="36" xfId="1" applyFont="1" applyFill="1" applyBorder="1" applyProtection="1">
      <protection locked="0"/>
    </xf>
    <xf numFmtId="165" fontId="12" fillId="5" borderId="29" xfId="1" applyFont="1" applyFill="1" applyBorder="1" applyProtection="1">
      <protection locked="0"/>
    </xf>
    <xf numFmtId="0" fontId="0" fillId="6" borderId="2" xfId="0" applyFill="1" applyBorder="1" applyAlignment="1" applyProtection="1">
      <alignment vertical="center"/>
      <protection locked="0"/>
    </xf>
    <xf numFmtId="166" fontId="0" fillId="0" borderId="13" xfId="3" applyNumberFormat="1" applyFont="1" applyBorder="1" applyAlignment="1">
      <alignment horizontal="right"/>
    </xf>
    <xf numFmtId="1" fontId="0" fillId="0" borderId="12" xfId="0" applyNumberFormat="1" applyBorder="1"/>
    <xf numFmtId="166" fontId="0" fillId="7" borderId="45" xfId="3" applyNumberFormat="1" applyFont="1" applyFill="1" applyBorder="1" applyAlignment="1" applyProtection="1">
      <alignment horizontal="right"/>
      <protection locked="0"/>
    </xf>
    <xf numFmtId="166" fontId="0" fillId="7" borderId="46" xfId="3" applyNumberFormat="1" applyFont="1" applyFill="1" applyBorder="1" applyAlignment="1" applyProtection="1">
      <alignment horizontal="right"/>
      <protection locked="0"/>
    </xf>
    <xf numFmtId="166" fontId="0" fillId="7" borderId="47" xfId="3" applyNumberFormat="1" applyFont="1" applyFill="1" applyBorder="1" applyAlignment="1" applyProtection="1">
      <alignment horizontal="right"/>
      <protection locked="0"/>
    </xf>
    <xf numFmtId="0" fontId="0" fillId="0" borderId="0" xfId="0" applyBorder="1"/>
    <xf numFmtId="10" fontId="0" fillId="0" borderId="0" xfId="2" applyNumberFormat="1" applyFont="1"/>
    <xf numFmtId="10" fontId="4" fillId="0" borderId="0" xfId="0" applyNumberFormat="1" applyFont="1"/>
    <xf numFmtId="165" fontId="3" fillId="0" borderId="15" xfId="1" applyFont="1" applyFill="1" applyBorder="1" applyAlignment="1">
      <alignment horizontal="center" vertical="center" wrapText="1"/>
    </xf>
    <xf numFmtId="10" fontId="3" fillId="0" borderId="1" xfId="2" applyNumberFormat="1" applyFont="1" applyFill="1" applyBorder="1" applyAlignment="1" applyProtection="1">
      <alignment horizontal="center" vertical="center" wrapText="1"/>
      <protection locked="0"/>
    </xf>
    <xf numFmtId="165" fontId="3" fillId="0" borderId="17" xfId="1" applyFont="1" applyFill="1" applyBorder="1" applyAlignment="1">
      <alignment horizontal="center" vertical="center" wrapText="1"/>
    </xf>
    <xf numFmtId="165" fontId="0" fillId="7" borderId="1" xfId="1" applyFont="1" applyFill="1" applyBorder="1" applyProtection="1">
      <protection locked="0"/>
    </xf>
    <xf numFmtId="165" fontId="0" fillId="7" borderId="33" xfId="1" applyFont="1" applyFill="1" applyBorder="1" applyProtection="1">
      <protection locked="0"/>
    </xf>
    <xf numFmtId="165" fontId="0" fillId="7" borderId="38" xfId="1" applyFont="1" applyFill="1" applyBorder="1" applyProtection="1">
      <protection locked="0"/>
    </xf>
    <xf numFmtId="9" fontId="0" fillId="7" borderId="34" xfId="2" applyFont="1" applyFill="1" applyBorder="1" applyProtection="1">
      <protection locked="0"/>
    </xf>
    <xf numFmtId="10" fontId="0" fillId="7" borderId="36" xfId="2" applyNumberFormat="1" applyFont="1" applyFill="1" applyBorder="1" applyProtection="1">
      <protection locked="0"/>
    </xf>
    <xf numFmtId="10" fontId="0" fillId="7" borderId="29" xfId="2" applyNumberFormat="1" applyFont="1" applyFill="1" applyBorder="1" applyProtection="1">
      <protection locked="0"/>
    </xf>
    <xf numFmtId="9" fontId="0" fillId="0" borderId="0" xfId="0" applyNumberFormat="1" applyFill="1" applyBorder="1" applyProtection="1">
      <protection locked="0"/>
    </xf>
    <xf numFmtId="0" fontId="3" fillId="0" borderId="0" xfId="0" applyFont="1" applyAlignment="1"/>
    <xf numFmtId="0" fontId="0" fillId="0" borderId="54" xfId="0" applyBorder="1"/>
    <xf numFmtId="0" fontId="0" fillId="0" borderId="55" xfId="0" applyBorder="1"/>
    <xf numFmtId="164" fontId="5" fillId="10" borderId="0" xfId="1" applyNumberFormat="1" applyFont="1" applyFill="1" applyBorder="1"/>
    <xf numFmtId="0" fontId="10" fillId="10" borderId="0" xfId="0" applyFont="1" applyFill="1"/>
    <xf numFmtId="165" fontId="10" fillId="10" borderId="0" xfId="1" applyFont="1" applyFill="1"/>
    <xf numFmtId="0" fontId="9" fillId="10" borderId="37" xfId="0" applyFont="1" applyFill="1" applyBorder="1"/>
    <xf numFmtId="0" fontId="6" fillId="10" borderId="38" xfId="0" applyFont="1" applyFill="1" applyBorder="1"/>
    <xf numFmtId="165" fontId="9" fillId="10" borderId="29" xfId="1" applyFont="1" applyFill="1" applyBorder="1"/>
    <xf numFmtId="0" fontId="5" fillId="10" borderId="0" xfId="0" applyFont="1" applyFill="1"/>
    <xf numFmtId="0" fontId="6" fillId="10" borderId="0" xfId="0" applyFont="1" applyFill="1"/>
    <xf numFmtId="165" fontId="6" fillId="10" borderId="0" xfId="1" applyFont="1" applyFill="1"/>
    <xf numFmtId="165" fontId="5" fillId="10" borderId="2" xfId="1" applyFont="1" applyFill="1" applyBorder="1"/>
    <xf numFmtId="0" fontId="0" fillId="0" borderId="0" xfId="0" applyFill="1" applyAlignment="1">
      <alignment wrapText="1"/>
    </xf>
    <xf numFmtId="0" fontId="5" fillId="10" borderId="15" xfId="0" applyFont="1" applyFill="1" applyBorder="1" applyAlignment="1">
      <alignment horizontal="center" vertical="center" wrapText="1"/>
    </xf>
    <xf numFmtId="0" fontId="5" fillId="10" borderId="1" xfId="0" applyFont="1" applyFill="1" applyBorder="1" applyAlignment="1">
      <alignment horizontal="center" vertical="center" wrapText="1"/>
    </xf>
    <xf numFmtId="0" fontId="0" fillId="0" borderId="0" xfId="0" applyAlignment="1">
      <alignment horizontal="center"/>
    </xf>
    <xf numFmtId="0" fontId="0" fillId="0" borderId="56" xfId="0" applyFill="1" applyBorder="1" applyAlignment="1">
      <alignment horizontal="left" vertical="center" wrapText="1"/>
    </xf>
    <xf numFmtId="0" fontId="0" fillId="0" borderId="57" xfId="0" applyFill="1" applyBorder="1" applyAlignment="1">
      <alignment horizontal="left" vertical="center" wrapText="1"/>
    </xf>
    <xf numFmtId="0" fontId="0" fillId="0" borderId="58" xfId="0" applyFill="1" applyBorder="1" applyAlignment="1">
      <alignment horizontal="left" vertical="center" wrapText="1"/>
    </xf>
    <xf numFmtId="0" fontId="15" fillId="10" borderId="51" xfId="0" applyFont="1" applyFill="1" applyBorder="1" applyAlignment="1">
      <alignment horizontal="center" vertical="center"/>
    </xf>
    <xf numFmtId="0" fontId="15" fillId="10" borderId="52" xfId="0" applyFont="1" applyFill="1" applyBorder="1" applyAlignment="1">
      <alignment horizontal="center" vertical="center"/>
    </xf>
    <xf numFmtId="0" fontId="15" fillId="10" borderId="53" xfId="0" applyFont="1" applyFill="1" applyBorder="1" applyAlignment="1">
      <alignment horizontal="center" vertical="center"/>
    </xf>
    <xf numFmtId="0" fontId="15" fillId="10" borderId="54" xfId="0" applyFont="1" applyFill="1" applyBorder="1" applyAlignment="1">
      <alignment horizontal="center" vertical="center"/>
    </xf>
    <xf numFmtId="0" fontId="15" fillId="10" borderId="0" xfId="0" applyFont="1" applyFill="1" applyBorder="1" applyAlignment="1">
      <alignment horizontal="center" vertical="center"/>
    </xf>
    <xf numFmtId="0" fontId="15" fillId="10" borderId="55" xfId="0" applyFont="1" applyFill="1" applyBorder="1" applyAlignment="1">
      <alignment horizontal="center" vertical="center"/>
    </xf>
    <xf numFmtId="0" fontId="0" fillId="0" borderId="54" xfId="0" applyBorder="1" applyAlignment="1">
      <alignment horizontal="left" vertical="center" wrapText="1"/>
    </xf>
    <xf numFmtId="0" fontId="0" fillId="0" borderId="0" xfId="0" applyBorder="1" applyAlignment="1">
      <alignment horizontal="left" vertical="center" wrapText="1"/>
    </xf>
    <xf numFmtId="0" fontId="0" fillId="0" borderId="55" xfId="0" applyBorder="1" applyAlignment="1">
      <alignment horizontal="left" vertical="center" wrapText="1"/>
    </xf>
    <xf numFmtId="0" fontId="0" fillId="0" borderId="9" xfId="0" applyBorder="1" applyAlignment="1">
      <alignment horizontal="left" vertical="center" wrapText="1"/>
    </xf>
    <xf numFmtId="0" fontId="0" fillId="0" borderId="10" xfId="0" applyBorder="1" applyAlignment="1">
      <alignment horizontal="left" vertical="center" wrapText="1"/>
    </xf>
    <xf numFmtId="0" fontId="0" fillId="0" borderId="11" xfId="0" applyBorder="1" applyAlignment="1">
      <alignment horizontal="left" vertical="center" wrapText="1"/>
    </xf>
    <xf numFmtId="0" fontId="0" fillId="7" borderId="19" xfId="0" applyFill="1" applyBorder="1" applyAlignment="1">
      <alignment horizontal="left"/>
    </xf>
    <xf numFmtId="0" fontId="0" fillId="7" borderId="20" xfId="0" applyFill="1" applyBorder="1" applyAlignment="1">
      <alignment horizontal="left"/>
    </xf>
    <xf numFmtId="0" fontId="0" fillId="7" borderId="21" xfId="0" applyFill="1" applyBorder="1" applyAlignment="1">
      <alignment horizontal="left"/>
    </xf>
    <xf numFmtId="0" fontId="0" fillId="0" borderId="5" xfId="0" applyBorder="1" applyAlignment="1">
      <alignment horizontal="left" vertical="center" wrapText="1"/>
    </xf>
    <xf numFmtId="0" fontId="18" fillId="0" borderId="0" xfId="0" applyFont="1" applyAlignment="1" applyProtection="1">
      <alignment horizontal="center" vertical="center"/>
    </xf>
    <xf numFmtId="0" fontId="0" fillId="0" borderId="19" xfId="0" applyBorder="1" applyAlignment="1" applyProtection="1">
      <alignment horizontal="right" vertical="center"/>
    </xf>
    <xf numFmtId="0" fontId="0" fillId="0" borderId="20" xfId="0" applyBorder="1" applyAlignment="1" applyProtection="1">
      <alignment horizontal="right" vertical="center"/>
    </xf>
    <xf numFmtId="0" fontId="3" fillId="0" borderId="48" xfId="0" applyFont="1" applyBorder="1" applyAlignment="1" applyProtection="1">
      <alignment horizontal="right" vertical="center"/>
    </xf>
    <xf numFmtId="0" fontId="3" fillId="0" borderId="40" xfId="0" applyFont="1" applyBorder="1" applyAlignment="1" applyProtection="1">
      <alignment horizontal="right" vertical="center"/>
    </xf>
    <xf numFmtId="0" fontId="3" fillId="0" borderId="49" xfId="0" applyFont="1" applyBorder="1" applyAlignment="1" applyProtection="1">
      <alignment horizontal="right" vertical="center"/>
    </xf>
    <xf numFmtId="0" fontId="12" fillId="5" borderId="35" xfId="0" applyFont="1" applyFill="1" applyBorder="1" applyAlignment="1" applyProtection="1">
      <alignment horizontal="left" vertical="center"/>
      <protection locked="0"/>
    </xf>
    <xf numFmtId="0" fontId="12" fillId="5" borderId="1" xfId="0" applyFont="1" applyFill="1" applyBorder="1" applyAlignment="1" applyProtection="1">
      <alignment horizontal="left" vertical="center"/>
      <protection locked="0"/>
    </xf>
    <xf numFmtId="0" fontId="12" fillId="7" borderId="35" xfId="0" applyFont="1" applyFill="1" applyBorder="1" applyAlignment="1" applyProtection="1">
      <alignment horizontal="left" vertical="center"/>
      <protection locked="0"/>
    </xf>
    <xf numFmtId="0" fontId="12" fillId="7" borderId="1" xfId="0" applyFont="1" applyFill="1" applyBorder="1" applyAlignment="1" applyProtection="1">
      <alignment horizontal="left" vertical="center"/>
      <protection locked="0"/>
    </xf>
    <xf numFmtId="0" fontId="0" fillId="5" borderId="42" xfId="0" applyFill="1" applyBorder="1" applyAlignment="1" applyProtection="1">
      <alignment horizontal="left" vertical="center"/>
      <protection locked="0"/>
    </xf>
    <xf numFmtId="0" fontId="0" fillId="5" borderId="30" xfId="0" applyFill="1" applyBorder="1" applyAlignment="1" applyProtection="1">
      <alignment horizontal="left" vertical="center"/>
      <protection locked="0"/>
    </xf>
    <xf numFmtId="0" fontId="0" fillId="5" borderId="12" xfId="0" applyFill="1" applyBorder="1" applyAlignment="1" applyProtection="1">
      <alignment horizontal="left" vertical="center"/>
      <protection locked="0"/>
    </xf>
    <xf numFmtId="0" fontId="0" fillId="7" borderId="42" xfId="0" applyFill="1" applyBorder="1" applyAlignment="1" applyProtection="1">
      <alignment horizontal="left" vertical="center"/>
      <protection locked="0"/>
    </xf>
    <xf numFmtId="0" fontId="0" fillId="7" borderId="30" xfId="0" applyFill="1" applyBorder="1" applyAlignment="1" applyProtection="1">
      <alignment horizontal="left" vertical="center"/>
      <protection locked="0"/>
    </xf>
    <xf numFmtId="0" fontId="0" fillId="7" borderId="12" xfId="0" applyFill="1" applyBorder="1" applyAlignment="1" applyProtection="1">
      <alignment horizontal="left" vertical="center"/>
      <protection locked="0"/>
    </xf>
    <xf numFmtId="0" fontId="0" fillId="5" borderId="27" xfId="0" applyFill="1" applyBorder="1" applyAlignment="1" applyProtection="1">
      <alignment horizontal="left" vertical="center"/>
      <protection locked="0"/>
    </xf>
    <xf numFmtId="0" fontId="0" fillId="5" borderId="43" xfId="0" applyFill="1" applyBorder="1" applyAlignment="1" applyProtection="1">
      <alignment horizontal="left" vertical="center"/>
      <protection locked="0"/>
    </xf>
    <xf numFmtId="0" fontId="0" fillId="5" borderId="44" xfId="0" applyFill="1" applyBorder="1" applyAlignment="1" applyProtection="1">
      <alignment horizontal="left" vertical="center"/>
      <protection locked="0"/>
    </xf>
    <xf numFmtId="0" fontId="5" fillId="10" borderId="32" xfId="0" applyFont="1" applyFill="1" applyBorder="1" applyAlignment="1">
      <alignment horizontal="center"/>
    </xf>
    <xf numFmtId="0" fontId="5" fillId="10" borderId="33" xfId="0" applyFont="1" applyFill="1" applyBorder="1" applyAlignment="1">
      <alignment horizontal="center"/>
    </xf>
    <xf numFmtId="0" fontId="5" fillId="10" borderId="34" xfId="0" applyFont="1" applyFill="1" applyBorder="1" applyAlignment="1">
      <alignment horizontal="center"/>
    </xf>
    <xf numFmtId="0" fontId="5" fillId="10" borderId="39" xfId="0" applyFont="1" applyFill="1" applyBorder="1" applyAlignment="1">
      <alignment horizontal="center"/>
    </xf>
    <xf numFmtId="0" fontId="5" fillId="10" borderId="40" xfId="0" applyFont="1" applyFill="1" applyBorder="1" applyAlignment="1">
      <alignment horizontal="center"/>
    </xf>
    <xf numFmtId="0" fontId="5" fillId="10" borderId="41" xfId="0" applyFont="1" applyFill="1" applyBorder="1" applyAlignment="1">
      <alignment horizontal="center"/>
    </xf>
    <xf numFmtId="165" fontId="0" fillId="0" borderId="1" xfId="1" applyFont="1" applyBorder="1" applyAlignment="1">
      <alignment horizontal="center"/>
    </xf>
    <xf numFmtId="165" fontId="0" fillId="0" borderId="17" xfId="1" applyFont="1" applyBorder="1" applyAlignment="1">
      <alignment horizontal="center"/>
    </xf>
    <xf numFmtId="0" fontId="3" fillId="0" borderId="17" xfId="0" applyFont="1" applyFill="1" applyBorder="1" applyAlignment="1">
      <alignment horizontal="center" vertical="center"/>
    </xf>
    <xf numFmtId="0" fontId="3" fillId="0" borderId="22" xfId="0" applyFont="1" applyFill="1" applyBorder="1" applyAlignment="1">
      <alignment horizontal="center" vertical="center"/>
    </xf>
    <xf numFmtId="0" fontId="3" fillId="0" borderId="31" xfId="0" applyFont="1" applyFill="1"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xf>
    <xf numFmtId="0" fontId="0" fillId="0" borderId="16" xfId="0" applyBorder="1" applyAlignment="1">
      <alignment horizontal="center"/>
    </xf>
    <xf numFmtId="0" fontId="5" fillId="10" borderId="0" xfId="0" applyFont="1" applyFill="1" applyBorder="1" applyAlignment="1">
      <alignment horizontal="center"/>
    </xf>
    <xf numFmtId="0" fontId="10" fillId="10" borderId="0" xfId="0" applyFont="1" applyFill="1" applyAlignment="1">
      <alignment horizontal="center"/>
    </xf>
    <xf numFmtId="0" fontId="0" fillId="7" borderId="32" xfId="0" applyFill="1" applyBorder="1" applyAlignment="1" applyProtection="1">
      <alignment horizontal="left"/>
      <protection locked="0"/>
    </xf>
    <xf numFmtId="0" fontId="0" fillId="7" borderId="33" xfId="0" applyFill="1" applyBorder="1" applyAlignment="1" applyProtection="1">
      <alignment horizontal="left"/>
      <protection locked="0"/>
    </xf>
    <xf numFmtId="0" fontId="0" fillId="7" borderId="35" xfId="0" applyFill="1" applyBorder="1" applyAlignment="1" applyProtection="1">
      <alignment horizontal="left"/>
      <protection locked="0"/>
    </xf>
    <xf numFmtId="0" fontId="0" fillId="7" borderId="1" xfId="0" applyFill="1" applyBorder="1" applyAlignment="1" applyProtection="1">
      <alignment horizontal="left"/>
      <protection locked="0"/>
    </xf>
    <xf numFmtId="0" fontId="0" fillId="7" borderId="37" xfId="0" applyFill="1" applyBorder="1" applyAlignment="1" applyProtection="1">
      <alignment horizontal="left"/>
      <protection locked="0"/>
    </xf>
    <xf numFmtId="0" fontId="0" fillId="7" borderId="38" xfId="0" applyFill="1" applyBorder="1" applyAlignment="1" applyProtection="1">
      <alignment horizontal="left"/>
      <protection locked="0"/>
    </xf>
    <xf numFmtId="0" fontId="10" fillId="10" borderId="1" xfId="0" applyFont="1" applyFill="1" applyBorder="1" applyAlignment="1">
      <alignment horizontal="center"/>
    </xf>
    <xf numFmtId="0" fontId="10" fillId="10" borderId="15" xfId="0" applyFont="1" applyFill="1" applyBorder="1" applyAlignment="1">
      <alignment horizontal="center"/>
    </xf>
    <xf numFmtId="0" fontId="3" fillId="0" borderId="4" xfId="0" applyFont="1" applyBorder="1" applyAlignment="1">
      <alignment horizontal="center" vertical="center" wrapText="1"/>
    </xf>
    <xf numFmtId="0" fontId="3" fillId="0" borderId="5" xfId="0" applyFont="1" applyBorder="1" applyAlignment="1">
      <alignment horizontal="center" vertical="center" wrapText="1"/>
    </xf>
    <xf numFmtId="0" fontId="3" fillId="0" borderId="6" xfId="0" applyFont="1" applyBorder="1" applyAlignment="1">
      <alignment horizontal="center" vertical="center" wrapText="1"/>
    </xf>
    <xf numFmtId="0" fontId="0" fillId="3" borderId="4" xfId="0" applyFill="1" applyBorder="1" applyAlignment="1">
      <alignment horizontal="center" vertical="center"/>
    </xf>
    <xf numFmtId="0" fontId="0" fillId="3" borderId="5" xfId="0" applyFill="1" applyBorder="1" applyAlignment="1">
      <alignment horizontal="center" vertical="center"/>
    </xf>
    <xf numFmtId="0" fontId="0" fillId="0" borderId="7" xfId="0" applyBorder="1" applyAlignment="1">
      <alignment horizontal="center" vertical="center"/>
    </xf>
    <xf numFmtId="0" fontId="0" fillId="0" borderId="0" xfId="0" applyBorder="1" applyAlignment="1">
      <alignment horizontal="center" vertical="center"/>
    </xf>
    <xf numFmtId="0" fontId="5" fillId="10" borderId="0" xfId="0" applyFont="1" applyFill="1" applyAlignment="1">
      <alignment horizontal="right" vertical="center"/>
    </xf>
    <xf numFmtId="0" fontId="0" fillId="0" borderId="15" xfId="0" applyBorder="1" applyAlignment="1">
      <alignment horizontal="center" vertical="center"/>
    </xf>
    <xf numFmtId="0" fontId="0" fillId="0" borderId="16" xfId="0" applyBorder="1" applyAlignment="1">
      <alignment horizontal="center" vertical="center"/>
    </xf>
    <xf numFmtId="0" fontId="0" fillId="0" borderId="12" xfId="0" applyBorder="1" applyAlignment="1">
      <alignment horizontal="center" vertical="center"/>
    </xf>
    <xf numFmtId="0" fontId="2" fillId="0" borderId="1" xfId="0" applyFont="1" applyBorder="1" applyAlignment="1">
      <alignment horizontal="center" vertical="center"/>
    </xf>
    <xf numFmtId="165" fontId="0" fillId="0" borderId="1" xfId="1" applyFont="1" applyBorder="1" applyAlignment="1">
      <alignment horizontal="center" vertical="center"/>
    </xf>
    <xf numFmtId="0" fontId="0" fillId="3" borderId="9" xfId="0" applyFill="1" applyBorder="1" applyAlignment="1">
      <alignment horizontal="center" vertical="center"/>
    </xf>
    <xf numFmtId="0" fontId="0" fillId="3" borderId="10" xfId="0" applyFill="1" applyBorder="1" applyAlignment="1">
      <alignment horizontal="center" vertical="center"/>
    </xf>
    <xf numFmtId="0" fontId="3" fillId="0" borderId="0" xfId="0" applyFont="1" applyAlignment="1">
      <alignment horizontal="center" vertical="center"/>
    </xf>
    <xf numFmtId="9" fontId="0" fillId="0" borderId="1" xfId="2" applyFont="1" applyBorder="1" applyAlignment="1">
      <alignment horizontal="center" vertical="center"/>
    </xf>
    <xf numFmtId="0" fontId="13" fillId="0" borderId="0" xfId="0" applyFont="1" applyFill="1" applyAlignment="1" applyProtection="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3" fillId="5" borderId="0" xfId="0" applyFont="1" applyFill="1" applyBorder="1" applyAlignment="1" applyProtection="1">
      <alignment horizontal="center" vertical="center" wrapText="1"/>
    </xf>
    <xf numFmtId="0" fontId="3" fillId="5" borderId="3" xfId="0" applyFont="1" applyFill="1" applyBorder="1" applyAlignment="1" applyProtection="1">
      <alignment horizontal="center" vertical="center" wrapText="1"/>
    </xf>
    <xf numFmtId="0" fontId="3" fillId="5" borderId="14" xfId="0" applyFont="1" applyFill="1" applyBorder="1" applyAlignment="1" applyProtection="1">
      <alignment horizontal="center" vertical="center" wrapText="1"/>
    </xf>
    <xf numFmtId="0" fontId="5" fillId="10" borderId="12" xfId="0" applyFont="1" applyFill="1" applyBorder="1" applyAlignment="1">
      <alignment horizontal="center"/>
    </xf>
    <xf numFmtId="0" fontId="5" fillId="10" borderId="1" xfId="0" applyFont="1" applyFill="1" applyBorder="1" applyAlignment="1">
      <alignment horizontal="center"/>
    </xf>
    <xf numFmtId="0" fontId="3" fillId="0" borderId="3" xfId="0" applyFont="1" applyBorder="1" applyAlignment="1">
      <alignment horizontal="center"/>
    </xf>
    <xf numFmtId="0" fontId="0" fillId="9" borderId="50" xfId="0" applyFill="1" applyBorder="1" applyAlignment="1">
      <alignment horizontal="center" vertical="center" wrapText="1"/>
    </xf>
    <xf numFmtId="0" fontId="0" fillId="9" borderId="0" xfId="0" applyFill="1" applyAlignment="1">
      <alignment horizontal="center" vertical="center" wrapText="1"/>
    </xf>
    <xf numFmtId="0" fontId="3" fillId="0" borderId="0" xfId="0" applyFont="1" applyAlignment="1">
      <alignment horizontal="center"/>
    </xf>
  </cellXfs>
  <cellStyles count="4">
    <cellStyle name="Comma" xfId="3" builtinId="3"/>
    <cellStyle name="Currency" xfId="1" builtinId="4"/>
    <cellStyle name="Normal" xfId="0" builtinId="0"/>
    <cellStyle name="Percent" xfId="2" builtinId="5"/>
  </cellStyles>
  <dxfs count="0"/>
  <tableStyles count="0" defaultTableStyle="TableStyleMedium2" defaultPivotStyle="PivotStyleLight16"/>
  <colors>
    <mruColors>
      <color rgb="FF2586C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9.png"/><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9.png"/><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11</xdr:row>
      <xdr:rowOff>66675</xdr:rowOff>
    </xdr:from>
    <xdr:to>
      <xdr:col>6</xdr:col>
      <xdr:colOff>31899</xdr:colOff>
      <xdr:row>24</xdr:row>
      <xdr:rowOff>114299</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1"/>
        <a:srcRect l="1220" t="30766" r="19868" b="8134"/>
        <a:stretch/>
      </xdr:blipFill>
      <xdr:spPr>
        <a:xfrm>
          <a:off x="0" y="4086225"/>
          <a:ext cx="5804049" cy="2524124"/>
        </a:xfrm>
        <a:prstGeom prst="rect">
          <a:avLst/>
        </a:prstGeom>
      </xdr:spPr>
    </xdr:pic>
    <xdr:clientData/>
  </xdr:twoCellAnchor>
  <xdr:twoCellAnchor>
    <xdr:from>
      <xdr:col>0</xdr:col>
      <xdr:colOff>0</xdr:colOff>
      <xdr:row>0</xdr:row>
      <xdr:rowOff>0</xdr:rowOff>
    </xdr:from>
    <xdr:to>
      <xdr:col>6</xdr:col>
      <xdr:colOff>16282</xdr:colOff>
      <xdr:row>3</xdr:row>
      <xdr:rowOff>124829</xdr:rowOff>
    </xdr:to>
    <xdr:sp macro="" textlink="">
      <xdr:nvSpPr>
        <xdr:cNvPr id="6" name="Rectangle 5">
          <a:extLst>
            <a:ext uri="{FF2B5EF4-FFF2-40B4-BE49-F238E27FC236}">
              <a16:creationId xmlns:a16="http://schemas.microsoft.com/office/drawing/2014/main" id="{9ACCE211-C1B2-404E-98C5-12BC76738628}"/>
            </a:ext>
          </a:extLst>
        </xdr:cNvPr>
        <xdr:cNvSpPr/>
      </xdr:nvSpPr>
      <xdr:spPr>
        <a:xfrm>
          <a:off x="0" y="0"/>
          <a:ext cx="6062350" cy="678419"/>
        </a:xfrm>
        <a:prstGeom prst="rect">
          <a:avLst/>
        </a:prstGeom>
        <a:solidFill>
          <a:srgbClr val="2586C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editAs="oneCell">
    <xdr:from>
      <xdr:col>4</xdr:col>
      <xdr:colOff>281896</xdr:colOff>
      <xdr:row>0</xdr:row>
      <xdr:rowOff>169366</xdr:rowOff>
    </xdr:from>
    <xdr:to>
      <xdr:col>5</xdr:col>
      <xdr:colOff>645547</xdr:colOff>
      <xdr:row>2</xdr:row>
      <xdr:rowOff>147926</xdr:rowOff>
    </xdr:to>
    <xdr:pic>
      <xdr:nvPicPr>
        <xdr:cNvPr id="7" name="Picture 6">
          <a:extLst>
            <a:ext uri="{FF2B5EF4-FFF2-40B4-BE49-F238E27FC236}">
              <a16:creationId xmlns:a16="http://schemas.microsoft.com/office/drawing/2014/main" id="{BBC635F0-1412-4F79-982F-A8A711B64863}"/>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2116" t="55840" r="50534" b="32384"/>
        <a:stretch/>
      </xdr:blipFill>
      <xdr:spPr bwMode="auto">
        <a:xfrm>
          <a:off x="4585785" y="169366"/>
          <a:ext cx="1270018" cy="34762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691880</xdr:colOff>
      <xdr:row>1</xdr:row>
      <xdr:rowOff>56770</xdr:rowOff>
    </xdr:from>
    <xdr:to>
      <xdr:col>2</xdr:col>
      <xdr:colOff>569140</xdr:colOff>
      <xdr:row>3</xdr:row>
      <xdr:rowOff>568</xdr:rowOff>
    </xdr:to>
    <xdr:pic>
      <xdr:nvPicPr>
        <xdr:cNvPr id="8" name="Picture 7">
          <a:extLst>
            <a:ext uri="{FF2B5EF4-FFF2-40B4-BE49-F238E27FC236}">
              <a16:creationId xmlns:a16="http://schemas.microsoft.com/office/drawing/2014/main" id="{244BED4B-2DA8-4424-A19F-847C9E5B055D}"/>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1845" t="45814" r="14921" b="41060"/>
        <a:stretch/>
      </xdr:blipFill>
      <xdr:spPr bwMode="auto">
        <a:xfrm>
          <a:off x="914401" y="241300"/>
          <a:ext cx="2373842" cy="312858"/>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0</xdr:colOff>
      <xdr:row>0</xdr:row>
      <xdr:rowOff>635</xdr:rowOff>
    </xdr:from>
    <xdr:to>
      <xdr:col>1</xdr:col>
      <xdr:colOff>377761</xdr:colOff>
      <xdr:row>3</xdr:row>
      <xdr:rowOff>117615</xdr:rowOff>
    </xdr:to>
    <xdr:pic>
      <xdr:nvPicPr>
        <xdr:cNvPr id="9" name="Picture 8">
          <a:extLst>
            <a:ext uri="{FF2B5EF4-FFF2-40B4-BE49-F238E27FC236}">
              <a16:creationId xmlns:a16="http://schemas.microsoft.com/office/drawing/2014/main" id="{A5CF2D64-E88E-4C7D-B9EC-7D46EC64EBBB}"/>
            </a:ext>
          </a:extLst>
        </xdr:cNvPr>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37692" t="58808" r="47691" b="15487"/>
        <a:stretch/>
      </xdr:blipFill>
      <xdr:spPr bwMode="auto">
        <a:xfrm>
          <a:off x="0" y="635"/>
          <a:ext cx="600282" cy="670570"/>
        </a:xfrm>
        <a:prstGeom prst="rect">
          <a:avLst/>
        </a:prstGeom>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19050</xdr:colOff>
      <xdr:row>4</xdr:row>
      <xdr:rowOff>31750</xdr:rowOff>
    </xdr:to>
    <xdr:sp macro="" textlink="">
      <xdr:nvSpPr>
        <xdr:cNvPr id="5" name="Rectangle 4">
          <a:extLst>
            <a:ext uri="{FF2B5EF4-FFF2-40B4-BE49-F238E27FC236}">
              <a16:creationId xmlns:a16="http://schemas.microsoft.com/office/drawing/2014/main" id="{09097E96-4155-4ED9-A3A5-538B0BA67AF0}"/>
            </a:ext>
          </a:extLst>
        </xdr:cNvPr>
        <xdr:cNvSpPr/>
      </xdr:nvSpPr>
      <xdr:spPr>
        <a:xfrm>
          <a:off x="0" y="0"/>
          <a:ext cx="10642600" cy="768350"/>
        </a:xfrm>
        <a:prstGeom prst="rect">
          <a:avLst/>
        </a:prstGeom>
        <a:solidFill>
          <a:srgbClr val="2586C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editAs="oneCell">
    <xdr:from>
      <xdr:col>7</xdr:col>
      <xdr:colOff>673100</xdr:colOff>
      <xdr:row>0</xdr:row>
      <xdr:rowOff>157480</xdr:rowOff>
    </xdr:from>
    <xdr:to>
      <xdr:col>9</xdr:col>
      <xdr:colOff>603250</xdr:colOff>
      <xdr:row>2</xdr:row>
      <xdr:rowOff>182880</xdr:rowOff>
    </xdr:to>
    <xdr:pic>
      <xdr:nvPicPr>
        <xdr:cNvPr id="6" name="Picture 5">
          <a:extLst>
            <a:ext uri="{FF2B5EF4-FFF2-40B4-BE49-F238E27FC236}">
              <a16:creationId xmlns:a16="http://schemas.microsoft.com/office/drawing/2014/main" id="{3E634CFA-4A80-426C-BF0C-0950954D1AEA}"/>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2116" t="55840" r="50534" b="32384"/>
        <a:stretch/>
      </xdr:blipFill>
      <xdr:spPr bwMode="auto">
        <a:xfrm>
          <a:off x="8724900" y="157480"/>
          <a:ext cx="1625600" cy="3937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1282700</xdr:colOff>
      <xdr:row>1</xdr:row>
      <xdr:rowOff>25400</xdr:rowOff>
    </xdr:from>
    <xdr:to>
      <xdr:col>3</xdr:col>
      <xdr:colOff>295275</xdr:colOff>
      <xdr:row>3</xdr:row>
      <xdr:rowOff>11430</xdr:rowOff>
    </xdr:to>
    <xdr:pic>
      <xdr:nvPicPr>
        <xdr:cNvPr id="7" name="Picture 6">
          <a:extLst>
            <a:ext uri="{FF2B5EF4-FFF2-40B4-BE49-F238E27FC236}">
              <a16:creationId xmlns:a16="http://schemas.microsoft.com/office/drawing/2014/main" id="{AA785114-5380-4CE4-806B-8154FF81537D}"/>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1845" t="45814" r="14921" b="41060"/>
        <a:stretch/>
      </xdr:blipFill>
      <xdr:spPr bwMode="auto">
        <a:xfrm>
          <a:off x="1282700" y="209550"/>
          <a:ext cx="3038475" cy="35433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0</xdr:colOff>
      <xdr:row>0</xdr:row>
      <xdr:rowOff>635</xdr:rowOff>
    </xdr:from>
    <xdr:to>
      <xdr:col>0</xdr:col>
      <xdr:colOff>768350</xdr:colOff>
      <xdr:row>4</xdr:row>
      <xdr:rowOff>23495</xdr:rowOff>
    </xdr:to>
    <xdr:pic>
      <xdr:nvPicPr>
        <xdr:cNvPr id="8" name="Picture 7">
          <a:extLst>
            <a:ext uri="{FF2B5EF4-FFF2-40B4-BE49-F238E27FC236}">
              <a16:creationId xmlns:a16="http://schemas.microsoft.com/office/drawing/2014/main" id="{92F39F01-3084-4C43-8D1B-AC7E467BBC74}"/>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7692" t="58808" r="47691" b="15487"/>
        <a:stretch/>
      </xdr:blipFill>
      <xdr:spPr bwMode="auto">
        <a:xfrm>
          <a:off x="0" y="635"/>
          <a:ext cx="768350" cy="759460"/>
        </a:xfrm>
        <a:prstGeom prst="rect">
          <a:avLst/>
        </a:prstGeom>
        <a:ln>
          <a:noFill/>
        </a:ln>
        <a:extLst>
          <a:ext uri="{53640926-AAD7-44D8-BBD7-CCE9431645EC}">
            <a14:shadowObscured xmlns:a14="http://schemas.microsoft.com/office/drawing/2010/main"/>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476250</xdr:colOff>
      <xdr:row>3</xdr:row>
      <xdr:rowOff>139700</xdr:rowOff>
    </xdr:to>
    <xdr:sp macro="" textlink="">
      <xdr:nvSpPr>
        <xdr:cNvPr id="6" name="Rectangle 5">
          <a:extLst>
            <a:ext uri="{FF2B5EF4-FFF2-40B4-BE49-F238E27FC236}">
              <a16:creationId xmlns:a16="http://schemas.microsoft.com/office/drawing/2014/main" id="{89EFDBE4-AE7C-47B0-9A8E-F4D7ED31EAAC}"/>
            </a:ext>
          </a:extLst>
        </xdr:cNvPr>
        <xdr:cNvSpPr/>
      </xdr:nvSpPr>
      <xdr:spPr>
        <a:xfrm>
          <a:off x="0" y="0"/>
          <a:ext cx="5568950" cy="692150"/>
        </a:xfrm>
        <a:prstGeom prst="rect">
          <a:avLst/>
        </a:prstGeom>
        <a:solidFill>
          <a:srgbClr val="2586C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editAs="oneCell">
    <xdr:from>
      <xdr:col>5</xdr:col>
      <xdr:colOff>660400</xdr:colOff>
      <xdr:row>0</xdr:row>
      <xdr:rowOff>170180</xdr:rowOff>
    </xdr:from>
    <xdr:to>
      <xdr:col>7</xdr:col>
      <xdr:colOff>304800</xdr:colOff>
      <xdr:row>2</xdr:row>
      <xdr:rowOff>152400</xdr:rowOff>
    </xdr:to>
    <xdr:pic>
      <xdr:nvPicPr>
        <xdr:cNvPr id="7" name="Picture 6">
          <a:extLst>
            <a:ext uri="{FF2B5EF4-FFF2-40B4-BE49-F238E27FC236}">
              <a16:creationId xmlns:a16="http://schemas.microsoft.com/office/drawing/2014/main" id="{2F81DBB4-29D7-455F-A5AD-87ADB2302BF1}"/>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2116" t="55840" r="50534" b="32384"/>
        <a:stretch/>
      </xdr:blipFill>
      <xdr:spPr bwMode="auto">
        <a:xfrm>
          <a:off x="4127500" y="170180"/>
          <a:ext cx="1270000" cy="35052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533401</xdr:colOff>
      <xdr:row>1</xdr:row>
      <xdr:rowOff>12700</xdr:rowOff>
    </xdr:from>
    <xdr:to>
      <xdr:col>4</xdr:col>
      <xdr:colOff>647701</xdr:colOff>
      <xdr:row>2</xdr:row>
      <xdr:rowOff>127000</xdr:rowOff>
    </xdr:to>
    <xdr:pic>
      <xdr:nvPicPr>
        <xdr:cNvPr id="8" name="Picture 7">
          <a:extLst>
            <a:ext uri="{FF2B5EF4-FFF2-40B4-BE49-F238E27FC236}">
              <a16:creationId xmlns:a16="http://schemas.microsoft.com/office/drawing/2014/main" id="{A73F8D4F-5482-46B7-B29D-B623ED142D52}"/>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1845" t="45814" r="14921" b="41060"/>
        <a:stretch/>
      </xdr:blipFill>
      <xdr:spPr bwMode="auto">
        <a:xfrm>
          <a:off x="914401" y="196850"/>
          <a:ext cx="2400300" cy="2984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0</xdr:colOff>
      <xdr:row>0</xdr:row>
      <xdr:rowOff>635</xdr:rowOff>
    </xdr:from>
    <xdr:to>
      <xdr:col>1</xdr:col>
      <xdr:colOff>374650</xdr:colOff>
      <xdr:row>3</xdr:row>
      <xdr:rowOff>139700</xdr:rowOff>
    </xdr:to>
    <xdr:pic>
      <xdr:nvPicPr>
        <xdr:cNvPr id="9" name="Picture 8">
          <a:extLst>
            <a:ext uri="{FF2B5EF4-FFF2-40B4-BE49-F238E27FC236}">
              <a16:creationId xmlns:a16="http://schemas.microsoft.com/office/drawing/2014/main" id="{28920543-DEC9-4E60-8A05-AF7F303020A4}"/>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7692" t="58808" r="47691" b="15487"/>
        <a:stretch/>
      </xdr:blipFill>
      <xdr:spPr bwMode="auto">
        <a:xfrm>
          <a:off x="0" y="635"/>
          <a:ext cx="755650" cy="691515"/>
        </a:xfrm>
        <a:prstGeom prst="rect">
          <a:avLst/>
        </a:prstGeom>
        <a:ln>
          <a:noFill/>
        </a:ln>
        <a:extLst>
          <a:ext uri="{53640926-AAD7-44D8-BBD7-CCE9431645EC}">
            <a14:shadowObscured xmlns:a14="http://schemas.microsoft.com/office/drawing/2010/main"/>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12700</xdr:colOff>
      <xdr:row>3</xdr:row>
      <xdr:rowOff>139700</xdr:rowOff>
    </xdr:to>
    <xdr:sp macro="" textlink="">
      <xdr:nvSpPr>
        <xdr:cNvPr id="9" name="Rectangle 8">
          <a:extLst>
            <a:ext uri="{FF2B5EF4-FFF2-40B4-BE49-F238E27FC236}">
              <a16:creationId xmlns:a16="http://schemas.microsoft.com/office/drawing/2014/main" id="{F06E1F08-E47A-4C71-B422-6FE309FDBD4C}"/>
            </a:ext>
          </a:extLst>
        </xdr:cNvPr>
        <xdr:cNvSpPr/>
      </xdr:nvSpPr>
      <xdr:spPr>
        <a:xfrm>
          <a:off x="0" y="0"/>
          <a:ext cx="9544050" cy="692150"/>
        </a:xfrm>
        <a:prstGeom prst="rect">
          <a:avLst/>
        </a:prstGeom>
        <a:solidFill>
          <a:srgbClr val="2586C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editAs="oneCell">
    <xdr:from>
      <xdr:col>9</xdr:col>
      <xdr:colOff>793750</xdr:colOff>
      <xdr:row>1</xdr:row>
      <xdr:rowOff>11430</xdr:rowOff>
    </xdr:from>
    <xdr:to>
      <xdr:col>11</xdr:col>
      <xdr:colOff>463550</xdr:colOff>
      <xdr:row>2</xdr:row>
      <xdr:rowOff>177800</xdr:rowOff>
    </xdr:to>
    <xdr:pic>
      <xdr:nvPicPr>
        <xdr:cNvPr id="10" name="Picture 9">
          <a:extLst>
            <a:ext uri="{FF2B5EF4-FFF2-40B4-BE49-F238E27FC236}">
              <a16:creationId xmlns:a16="http://schemas.microsoft.com/office/drawing/2014/main" id="{9F5C498F-23E8-418E-A0B1-C1C1062FF0AF}"/>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2116" t="55840" r="50534" b="32384"/>
        <a:stretch/>
      </xdr:blipFill>
      <xdr:spPr bwMode="auto">
        <a:xfrm>
          <a:off x="7924800" y="195580"/>
          <a:ext cx="1270000" cy="35052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603251</xdr:colOff>
      <xdr:row>1</xdr:row>
      <xdr:rowOff>12700</xdr:rowOff>
    </xdr:from>
    <xdr:to>
      <xdr:col>5</xdr:col>
      <xdr:colOff>273051</xdr:colOff>
      <xdr:row>2</xdr:row>
      <xdr:rowOff>127000</xdr:rowOff>
    </xdr:to>
    <xdr:pic>
      <xdr:nvPicPr>
        <xdr:cNvPr id="11" name="Picture 10">
          <a:extLst>
            <a:ext uri="{FF2B5EF4-FFF2-40B4-BE49-F238E27FC236}">
              <a16:creationId xmlns:a16="http://schemas.microsoft.com/office/drawing/2014/main" id="{125020C6-821B-4B9E-9F41-132487C91105}"/>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1845" t="45814" r="14921" b="41060"/>
        <a:stretch/>
      </xdr:blipFill>
      <xdr:spPr bwMode="auto">
        <a:xfrm>
          <a:off x="914401" y="196850"/>
          <a:ext cx="2400300" cy="2984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0</xdr:colOff>
      <xdr:row>0</xdr:row>
      <xdr:rowOff>635</xdr:rowOff>
    </xdr:from>
    <xdr:to>
      <xdr:col>1</xdr:col>
      <xdr:colOff>444500</xdr:colOff>
      <xdr:row>3</xdr:row>
      <xdr:rowOff>139700</xdr:rowOff>
    </xdr:to>
    <xdr:pic>
      <xdr:nvPicPr>
        <xdr:cNvPr id="12" name="Picture 11">
          <a:extLst>
            <a:ext uri="{FF2B5EF4-FFF2-40B4-BE49-F238E27FC236}">
              <a16:creationId xmlns:a16="http://schemas.microsoft.com/office/drawing/2014/main" id="{B3D3EBE1-7FD5-49A1-A664-7696391F417C}"/>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7692" t="58808" r="47691" b="15487"/>
        <a:stretch/>
      </xdr:blipFill>
      <xdr:spPr bwMode="auto">
        <a:xfrm>
          <a:off x="0" y="635"/>
          <a:ext cx="755650" cy="691515"/>
        </a:xfrm>
        <a:prstGeom prst="rect">
          <a:avLst/>
        </a:prstGeom>
        <a:ln>
          <a:noFill/>
        </a:ln>
        <a:extLst>
          <a:ext uri="{53640926-AAD7-44D8-BBD7-CCE9431645EC}">
            <a14:shadowObscured xmlns:a14="http://schemas.microsoft.com/office/drawing/2010/main"/>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57150</xdr:colOff>
      <xdr:row>3</xdr:row>
      <xdr:rowOff>285750</xdr:rowOff>
    </xdr:to>
    <xdr:sp macro="" textlink="">
      <xdr:nvSpPr>
        <xdr:cNvPr id="6" name="Rectangle 5">
          <a:extLst>
            <a:ext uri="{FF2B5EF4-FFF2-40B4-BE49-F238E27FC236}">
              <a16:creationId xmlns:a16="http://schemas.microsoft.com/office/drawing/2014/main" id="{5B4DB35A-184F-4C1D-BBBD-B6897D799E7A}"/>
            </a:ext>
          </a:extLst>
        </xdr:cNvPr>
        <xdr:cNvSpPr/>
      </xdr:nvSpPr>
      <xdr:spPr>
        <a:xfrm>
          <a:off x="0" y="0"/>
          <a:ext cx="8255000" cy="787400"/>
        </a:xfrm>
        <a:prstGeom prst="rect">
          <a:avLst/>
        </a:prstGeom>
        <a:solidFill>
          <a:srgbClr val="2586C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editAs="oneCell">
    <xdr:from>
      <xdr:col>7</xdr:col>
      <xdr:colOff>127000</xdr:colOff>
      <xdr:row>1</xdr:row>
      <xdr:rowOff>49530</xdr:rowOff>
    </xdr:from>
    <xdr:to>
      <xdr:col>8</xdr:col>
      <xdr:colOff>609600</xdr:colOff>
      <xdr:row>3</xdr:row>
      <xdr:rowOff>82550</xdr:rowOff>
    </xdr:to>
    <xdr:pic>
      <xdr:nvPicPr>
        <xdr:cNvPr id="7" name="Picture 6">
          <a:extLst>
            <a:ext uri="{FF2B5EF4-FFF2-40B4-BE49-F238E27FC236}">
              <a16:creationId xmlns:a16="http://schemas.microsoft.com/office/drawing/2014/main" id="{F3848E4A-074F-48C9-B513-0193007BC7BB}"/>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2116" t="55840" r="50534" b="32384"/>
        <a:stretch/>
      </xdr:blipFill>
      <xdr:spPr bwMode="auto">
        <a:xfrm>
          <a:off x="6686550" y="233680"/>
          <a:ext cx="1270000" cy="35052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1143001</xdr:colOff>
      <xdr:row>1</xdr:row>
      <xdr:rowOff>76200</xdr:rowOff>
    </xdr:from>
    <xdr:to>
      <xdr:col>3</xdr:col>
      <xdr:colOff>673101</xdr:colOff>
      <xdr:row>3</xdr:row>
      <xdr:rowOff>57150</xdr:rowOff>
    </xdr:to>
    <xdr:pic>
      <xdr:nvPicPr>
        <xdr:cNvPr id="8" name="Picture 7">
          <a:extLst>
            <a:ext uri="{FF2B5EF4-FFF2-40B4-BE49-F238E27FC236}">
              <a16:creationId xmlns:a16="http://schemas.microsoft.com/office/drawing/2014/main" id="{C0347D24-2ECF-48D3-BA44-5D3EAC9DF216}"/>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1845" t="45814" r="14921" b="41060"/>
        <a:stretch/>
      </xdr:blipFill>
      <xdr:spPr bwMode="auto">
        <a:xfrm>
          <a:off x="1320801" y="260350"/>
          <a:ext cx="2400300" cy="2984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0</xdr:colOff>
      <xdr:row>0</xdr:row>
      <xdr:rowOff>0</xdr:rowOff>
    </xdr:from>
    <xdr:to>
      <xdr:col>1</xdr:col>
      <xdr:colOff>704850</xdr:colOff>
      <xdr:row>4</xdr:row>
      <xdr:rowOff>0</xdr:rowOff>
    </xdr:to>
    <xdr:pic>
      <xdr:nvPicPr>
        <xdr:cNvPr id="9" name="Picture 8">
          <a:extLst>
            <a:ext uri="{FF2B5EF4-FFF2-40B4-BE49-F238E27FC236}">
              <a16:creationId xmlns:a16="http://schemas.microsoft.com/office/drawing/2014/main" id="{51058E04-CCD6-4F68-B0CB-71A3807CCACF}"/>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7692" t="58808" r="47691" b="15487"/>
        <a:stretch/>
      </xdr:blipFill>
      <xdr:spPr bwMode="auto">
        <a:xfrm>
          <a:off x="0" y="0"/>
          <a:ext cx="882650" cy="793750"/>
        </a:xfrm>
        <a:prstGeom prst="rect">
          <a:avLst/>
        </a:prstGeom>
        <a:ln>
          <a:noFill/>
        </a:ln>
        <a:extLst>
          <a:ext uri="{53640926-AAD7-44D8-BBD7-CCE9431645EC}">
            <a14:shadowObscured xmlns:a14="http://schemas.microsoft.com/office/drawing/2010/main"/>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673100</xdr:colOff>
      <xdr:row>3</xdr:row>
      <xdr:rowOff>285750</xdr:rowOff>
    </xdr:to>
    <xdr:sp macro="" textlink="">
      <xdr:nvSpPr>
        <xdr:cNvPr id="4" name="Rectangle 3">
          <a:extLst>
            <a:ext uri="{FF2B5EF4-FFF2-40B4-BE49-F238E27FC236}">
              <a16:creationId xmlns:a16="http://schemas.microsoft.com/office/drawing/2014/main" id="{DE6FB776-4D0F-4D9F-81DD-8E6712E01611}"/>
            </a:ext>
          </a:extLst>
        </xdr:cNvPr>
        <xdr:cNvSpPr/>
      </xdr:nvSpPr>
      <xdr:spPr>
        <a:xfrm>
          <a:off x="0" y="0"/>
          <a:ext cx="8255000" cy="787400"/>
        </a:xfrm>
        <a:prstGeom prst="rect">
          <a:avLst/>
        </a:prstGeom>
        <a:solidFill>
          <a:srgbClr val="2586C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editAs="oneCell">
    <xdr:from>
      <xdr:col>6</xdr:col>
      <xdr:colOff>787400</xdr:colOff>
      <xdr:row>1</xdr:row>
      <xdr:rowOff>49530</xdr:rowOff>
    </xdr:from>
    <xdr:to>
      <xdr:col>8</xdr:col>
      <xdr:colOff>374650</xdr:colOff>
      <xdr:row>3</xdr:row>
      <xdr:rowOff>82550</xdr:rowOff>
    </xdr:to>
    <xdr:pic>
      <xdr:nvPicPr>
        <xdr:cNvPr id="5" name="Picture 4">
          <a:extLst>
            <a:ext uri="{FF2B5EF4-FFF2-40B4-BE49-F238E27FC236}">
              <a16:creationId xmlns:a16="http://schemas.microsoft.com/office/drawing/2014/main" id="{89B2870D-2FC6-402B-98B3-9DEDFEB81974}"/>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2116" t="55840" r="50534" b="32384"/>
        <a:stretch/>
      </xdr:blipFill>
      <xdr:spPr bwMode="auto">
        <a:xfrm>
          <a:off x="6686550" y="233680"/>
          <a:ext cx="1270000" cy="35052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1143001</xdr:colOff>
      <xdr:row>1</xdr:row>
      <xdr:rowOff>76200</xdr:rowOff>
    </xdr:from>
    <xdr:to>
      <xdr:col>3</xdr:col>
      <xdr:colOff>584201</xdr:colOff>
      <xdr:row>3</xdr:row>
      <xdr:rowOff>57150</xdr:rowOff>
    </xdr:to>
    <xdr:pic>
      <xdr:nvPicPr>
        <xdr:cNvPr id="6" name="Picture 5">
          <a:extLst>
            <a:ext uri="{FF2B5EF4-FFF2-40B4-BE49-F238E27FC236}">
              <a16:creationId xmlns:a16="http://schemas.microsoft.com/office/drawing/2014/main" id="{7A6A137B-CDAC-4A10-8156-942226671768}"/>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1845" t="45814" r="14921" b="41060"/>
        <a:stretch/>
      </xdr:blipFill>
      <xdr:spPr bwMode="auto">
        <a:xfrm>
          <a:off x="1320801" y="260350"/>
          <a:ext cx="2400300" cy="2984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0</xdr:colOff>
      <xdr:row>0</xdr:row>
      <xdr:rowOff>0</xdr:rowOff>
    </xdr:from>
    <xdr:to>
      <xdr:col>1</xdr:col>
      <xdr:colOff>704850</xdr:colOff>
      <xdr:row>4</xdr:row>
      <xdr:rowOff>0</xdr:rowOff>
    </xdr:to>
    <xdr:pic>
      <xdr:nvPicPr>
        <xdr:cNvPr id="7" name="Picture 6">
          <a:extLst>
            <a:ext uri="{FF2B5EF4-FFF2-40B4-BE49-F238E27FC236}">
              <a16:creationId xmlns:a16="http://schemas.microsoft.com/office/drawing/2014/main" id="{3DEF3AAA-B431-425B-85B6-E19DB50E57D8}"/>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7692" t="58808" r="47691" b="15487"/>
        <a:stretch/>
      </xdr:blipFill>
      <xdr:spPr bwMode="auto">
        <a:xfrm>
          <a:off x="0" y="0"/>
          <a:ext cx="882650" cy="793750"/>
        </a:xfrm>
        <a:prstGeom prst="rect">
          <a:avLst/>
        </a:prstGeom>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5:F29"/>
  <sheetViews>
    <sheetView showGridLines="0" zoomScaleNormal="100" workbookViewId="0">
      <selection activeCell="A29" sqref="A29:F29"/>
    </sheetView>
  </sheetViews>
  <sheetFormatPr defaultColWidth="10.90625" defaultRowHeight="14.5" x14ac:dyDescent="0.35"/>
  <cols>
    <col min="1" max="1" width="3.1796875" bestFit="1" customWidth="1"/>
    <col min="2" max="2" width="35.7265625" customWidth="1"/>
    <col min="3" max="3" width="13" customWidth="1"/>
    <col min="4" max="4" width="9.7265625" bestFit="1" customWidth="1"/>
    <col min="5" max="5" width="13" customWidth="1"/>
    <col min="6" max="6" width="12" customWidth="1"/>
  </cols>
  <sheetData>
    <row r="5" spans="1:6" ht="6.75" customHeight="1" thickBot="1" x14ac:dyDescent="0.4"/>
    <row r="6" spans="1:6" ht="18.5" x14ac:dyDescent="0.35">
      <c r="A6" s="174" t="s">
        <v>13</v>
      </c>
      <c r="B6" s="175"/>
      <c r="C6" s="175"/>
      <c r="D6" s="175"/>
      <c r="E6" s="175"/>
      <c r="F6" s="176"/>
    </row>
    <row r="7" spans="1:6" ht="18.5" x14ac:dyDescent="0.35">
      <c r="A7" s="177" t="s">
        <v>14</v>
      </c>
      <c r="B7" s="178"/>
      <c r="C7" s="178"/>
      <c r="D7" s="178"/>
      <c r="E7" s="178"/>
      <c r="F7" s="179"/>
    </row>
    <row r="8" spans="1:6" ht="7.5" customHeight="1" x14ac:dyDescent="0.35">
      <c r="A8" s="155"/>
      <c r="B8" s="141"/>
      <c r="C8" s="141"/>
      <c r="D8" s="141"/>
      <c r="E8" s="141"/>
      <c r="F8" s="156"/>
    </row>
    <row r="9" spans="1:6" ht="76.5" customHeight="1" x14ac:dyDescent="0.35">
      <c r="A9" s="180" t="s">
        <v>103</v>
      </c>
      <c r="B9" s="181"/>
      <c r="C9" s="181"/>
      <c r="D9" s="181"/>
      <c r="E9" s="181"/>
      <c r="F9" s="182"/>
    </row>
    <row r="10" spans="1:6" ht="279.75" customHeight="1" thickBot="1" x14ac:dyDescent="0.4">
      <c r="A10" s="171" t="s">
        <v>104</v>
      </c>
      <c r="B10" s="172"/>
      <c r="C10" s="172"/>
      <c r="D10" s="172"/>
      <c r="E10" s="172"/>
      <c r="F10" s="173"/>
    </row>
    <row r="11" spans="1:6" ht="49.5" customHeight="1" thickBot="1" x14ac:dyDescent="0.4">
      <c r="A11" s="183" t="s">
        <v>105</v>
      </c>
      <c r="B11" s="184"/>
      <c r="C11" s="184"/>
      <c r="D11" s="184"/>
      <c r="E11" s="184"/>
      <c r="F11" s="185"/>
    </row>
    <row r="25" spans="1:6" ht="15" thickBot="1" x14ac:dyDescent="0.4"/>
    <row r="26" spans="1:6" ht="15" thickBot="1" x14ac:dyDescent="0.4">
      <c r="A26" s="186" t="s">
        <v>15</v>
      </c>
      <c r="B26" s="187"/>
      <c r="C26" s="187"/>
      <c r="D26" s="187"/>
      <c r="E26" s="187"/>
      <c r="F26" s="188"/>
    </row>
    <row r="27" spans="1:6" ht="39" customHeight="1" x14ac:dyDescent="0.35">
      <c r="A27" s="189" t="s">
        <v>16</v>
      </c>
      <c r="B27" s="189"/>
      <c r="C27" s="189"/>
      <c r="D27" s="189"/>
      <c r="E27" s="189"/>
      <c r="F27" s="189"/>
    </row>
    <row r="28" spans="1:6" x14ac:dyDescent="0.35">
      <c r="A28" s="34"/>
      <c r="B28" s="34"/>
      <c r="C28" s="34"/>
      <c r="D28" s="34"/>
      <c r="E28" s="34"/>
      <c r="F28" s="34"/>
    </row>
    <row r="29" spans="1:6" x14ac:dyDescent="0.35">
      <c r="A29" s="170" t="s">
        <v>17</v>
      </c>
      <c r="B29" s="170"/>
      <c r="C29" s="170"/>
      <c r="D29" s="170"/>
      <c r="E29" s="170"/>
      <c r="F29" s="170"/>
    </row>
  </sheetData>
  <sheetProtection algorithmName="SHA-512" hashValue="MpDxJXCT0fhhbIaPkEgm6irNOwZhJzUR2lwkntLq/uzAUVTQNEzqaKKL6tKKyi0Q4/yKBLMIHFVtAyS6BvTKKA==" saltValue="BteZVaj8ua26+fHQexiYWw==" spinCount="100000" sheet="1" objects="1" scenarios="1"/>
  <mergeCells count="8">
    <mergeCell ref="A29:F29"/>
    <mergeCell ref="A10:F10"/>
    <mergeCell ref="A6:F6"/>
    <mergeCell ref="A7:F7"/>
    <mergeCell ref="A9:F9"/>
    <mergeCell ref="A11:F11"/>
    <mergeCell ref="A26:F26"/>
    <mergeCell ref="A27:F27"/>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3:J27"/>
  <sheetViews>
    <sheetView showGridLines="0" tabSelected="1" zoomScaleNormal="100" workbookViewId="0">
      <selection activeCell="A6" sqref="A6:J6"/>
    </sheetView>
  </sheetViews>
  <sheetFormatPr defaultColWidth="11.453125" defaultRowHeight="14.5" x14ac:dyDescent="0.35"/>
  <cols>
    <col min="1" max="1" width="28.1796875" style="90" customWidth="1"/>
    <col min="2" max="2" width="15.1796875" style="90" customWidth="1"/>
    <col min="3" max="3" width="14.26953125" style="90" customWidth="1"/>
    <col min="4" max="4" width="14.81640625" style="90" customWidth="1"/>
    <col min="5" max="5" width="14.7265625" style="90" customWidth="1"/>
    <col min="6" max="6" width="14.81640625" style="90" customWidth="1"/>
    <col min="7" max="7" width="13.26953125" style="90" customWidth="1"/>
    <col min="8" max="8" width="11.453125" style="90"/>
    <col min="9" max="9" width="12.81640625" style="90" customWidth="1"/>
    <col min="10" max="10" width="12.54296875" style="90" customWidth="1"/>
    <col min="11" max="16384" width="11.453125" style="90"/>
  </cols>
  <sheetData>
    <row r="3" spans="1:10" s="89" customFormat="1" x14ac:dyDescent="0.35"/>
    <row r="4" spans="1:10" s="89" customFormat="1" x14ac:dyDescent="0.35"/>
    <row r="5" spans="1:10" s="89" customFormat="1" x14ac:dyDescent="0.35"/>
    <row r="6" spans="1:10" ht="18.5" x14ac:dyDescent="0.35">
      <c r="A6" s="190" t="s">
        <v>18</v>
      </c>
      <c r="B6" s="190"/>
      <c r="C6" s="190"/>
      <c r="D6" s="190"/>
      <c r="E6" s="190"/>
      <c r="F6" s="190"/>
      <c r="G6" s="190"/>
      <c r="H6" s="190"/>
      <c r="I6" s="190"/>
      <c r="J6" s="190"/>
    </row>
    <row r="7" spans="1:10" s="57" customFormat="1" ht="44" thickBot="1" x14ac:dyDescent="0.4">
      <c r="A7" s="91" t="s">
        <v>19</v>
      </c>
      <c r="B7" s="91" t="s">
        <v>20</v>
      </c>
      <c r="C7" s="91" t="s">
        <v>21</v>
      </c>
      <c r="D7" s="91" t="s">
        <v>22</v>
      </c>
      <c r="E7" s="91" t="s">
        <v>23</v>
      </c>
      <c r="F7" s="91" t="s">
        <v>1</v>
      </c>
      <c r="G7" s="91" t="s">
        <v>24</v>
      </c>
      <c r="H7" s="91" t="s">
        <v>25</v>
      </c>
      <c r="I7" s="91" t="s">
        <v>26</v>
      </c>
      <c r="J7" s="92" t="s">
        <v>27</v>
      </c>
    </row>
    <row r="8" spans="1:10" s="97" customFormat="1" ht="15" thickBot="1" x14ac:dyDescent="0.4">
      <c r="A8" s="108" t="s">
        <v>4</v>
      </c>
      <c r="B8" s="109" t="s">
        <v>106</v>
      </c>
      <c r="C8" s="109">
        <v>500</v>
      </c>
      <c r="D8" s="110">
        <v>700</v>
      </c>
      <c r="E8" s="111">
        <v>1000</v>
      </c>
      <c r="F8" s="93">
        <f>C8*D8</f>
        <v>350000</v>
      </c>
      <c r="G8" s="47">
        <f>C8*E8</f>
        <v>500000</v>
      </c>
      <c r="H8" s="94">
        <f>F8/G8</f>
        <v>0.7</v>
      </c>
      <c r="I8" s="95">
        <f>1-H8</f>
        <v>0.30000000000000004</v>
      </c>
      <c r="J8" s="96">
        <f>'Custo variável'!$G8/$G$23</f>
        <v>0.33557046979865773</v>
      </c>
    </row>
    <row r="9" spans="1:10" s="97" customFormat="1" x14ac:dyDescent="0.35">
      <c r="A9" s="112" t="s">
        <v>28</v>
      </c>
      <c r="B9" s="109" t="s">
        <v>106</v>
      </c>
      <c r="C9" s="113">
        <v>500</v>
      </c>
      <c r="D9" s="114">
        <v>600</v>
      </c>
      <c r="E9" s="115">
        <v>800</v>
      </c>
      <c r="F9" s="98">
        <f t="shared" ref="F9:F22" si="0">C9*D9</f>
        <v>300000</v>
      </c>
      <c r="G9" s="48">
        <f t="shared" ref="G9:G22" si="1">C9*E9</f>
        <v>400000</v>
      </c>
      <c r="H9" s="99">
        <f>F9/G9</f>
        <v>0.75</v>
      </c>
      <c r="I9" s="100">
        <f>1-H9</f>
        <v>0.25</v>
      </c>
      <c r="J9" s="101">
        <f>'Custo variável'!$G9/$G$23</f>
        <v>0.26845637583892618</v>
      </c>
    </row>
    <row r="10" spans="1:10" s="97" customFormat="1" x14ac:dyDescent="0.35">
      <c r="A10" s="116" t="s">
        <v>29</v>
      </c>
      <c r="B10" s="117" t="s">
        <v>6</v>
      </c>
      <c r="C10" s="117">
        <v>1000</v>
      </c>
      <c r="D10" s="118">
        <v>70</v>
      </c>
      <c r="E10" s="119">
        <v>150</v>
      </c>
      <c r="F10" s="93">
        <f t="shared" si="0"/>
        <v>70000</v>
      </c>
      <c r="G10" s="47">
        <f t="shared" si="1"/>
        <v>150000</v>
      </c>
      <c r="H10" s="94">
        <f t="shared" ref="H10:H22" si="2">F10/G10</f>
        <v>0.46666666666666667</v>
      </c>
      <c r="I10" s="95">
        <f t="shared" ref="I10:I22" si="3">1-H10</f>
        <v>0.53333333333333333</v>
      </c>
      <c r="J10" s="96">
        <f>'Custo variável'!$G10/$G$23</f>
        <v>0.10067114093959731</v>
      </c>
    </row>
    <row r="11" spans="1:10" s="97" customFormat="1" x14ac:dyDescent="0.35">
      <c r="A11" s="112" t="s">
        <v>30</v>
      </c>
      <c r="B11" s="113" t="s">
        <v>32</v>
      </c>
      <c r="C11" s="113">
        <v>200</v>
      </c>
      <c r="D11" s="114">
        <v>800</v>
      </c>
      <c r="E11" s="115">
        <v>1000</v>
      </c>
      <c r="F11" s="98">
        <f t="shared" si="0"/>
        <v>160000</v>
      </c>
      <c r="G11" s="48">
        <f t="shared" si="1"/>
        <v>200000</v>
      </c>
      <c r="H11" s="99">
        <f t="shared" si="2"/>
        <v>0.8</v>
      </c>
      <c r="I11" s="100">
        <f t="shared" si="3"/>
        <v>0.19999999999999996</v>
      </c>
      <c r="J11" s="101">
        <f>'Custo variável'!$G11/$G$23</f>
        <v>0.13422818791946309</v>
      </c>
    </row>
    <row r="12" spans="1:10" s="97" customFormat="1" x14ac:dyDescent="0.35">
      <c r="A12" s="116" t="s">
        <v>31</v>
      </c>
      <c r="B12" s="117" t="s">
        <v>32</v>
      </c>
      <c r="C12" s="117">
        <v>400</v>
      </c>
      <c r="D12" s="118">
        <v>400</v>
      </c>
      <c r="E12" s="119">
        <v>600</v>
      </c>
      <c r="F12" s="93">
        <f t="shared" si="0"/>
        <v>160000</v>
      </c>
      <c r="G12" s="47">
        <f t="shared" si="1"/>
        <v>240000</v>
      </c>
      <c r="H12" s="94">
        <f t="shared" si="2"/>
        <v>0.66666666666666663</v>
      </c>
      <c r="I12" s="95">
        <f t="shared" si="3"/>
        <v>0.33333333333333337</v>
      </c>
      <c r="J12" s="96">
        <f>'Custo variável'!$G12/$G$23</f>
        <v>0.16107382550335569</v>
      </c>
    </row>
    <row r="13" spans="1:10" s="97" customFormat="1" x14ac:dyDescent="0.35">
      <c r="A13" s="112"/>
      <c r="B13" s="113"/>
      <c r="C13" s="113"/>
      <c r="D13" s="114"/>
      <c r="E13" s="115"/>
      <c r="F13" s="98">
        <f t="shared" si="0"/>
        <v>0</v>
      </c>
      <c r="G13" s="48">
        <f t="shared" si="1"/>
        <v>0</v>
      </c>
      <c r="H13" s="99" t="e">
        <f t="shared" si="2"/>
        <v>#DIV/0!</v>
      </c>
      <c r="I13" s="100" t="e">
        <f t="shared" si="3"/>
        <v>#DIV/0!</v>
      </c>
      <c r="J13" s="101">
        <f>'Custo variável'!$G13/$G$23</f>
        <v>0</v>
      </c>
    </row>
    <row r="14" spans="1:10" s="97" customFormat="1" x14ac:dyDescent="0.35">
      <c r="A14" s="116"/>
      <c r="B14" s="117"/>
      <c r="C14" s="117"/>
      <c r="D14" s="118"/>
      <c r="E14" s="119"/>
      <c r="F14" s="93">
        <f t="shared" si="0"/>
        <v>0</v>
      </c>
      <c r="G14" s="47">
        <f t="shared" si="1"/>
        <v>0</v>
      </c>
      <c r="H14" s="94" t="e">
        <f t="shared" si="2"/>
        <v>#DIV/0!</v>
      </c>
      <c r="I14" s="95" t="e">
        <f t="shared" si="3"/>
        <v>#DIV/0!</v>
      </c>
      <c r="J14" s="96">
        <f>'Custo variável'!$G14/$G$23</f>
        <v>0</v>
      </c>
    </row>
    <row r="15" spans="1:10" s="97" customFormat="1" x14ac:dyDescent="0.35">
      <c r="A15" s="112"/>
      <c r="B15" s="113"/>
      <c r="C15" s="113"/>
      <c r="D15" s="114"/>
      <c r="E15" s="115"/>
      <c r="F15" s="98">
        <f t="shared" si="0"/>
        <v>0</v>
      </c>
      <c r="G15" s="48">
        <f t="shared" si="1"/>
        <v>0</v>
      </c>
      <c r="H15" s="99" t="e">
        <f t="shared" si="2"/>
        <v>#DIV/0!</v>
      </c>
      <c r="I15" s="100" t="e">
        <f t="shared" si="3"/>
        <v>#DIV/0!</v>
      </c>
      <c r="J15" s="101">
        <f>'Custo variável'!$G15/$G$23</f>
        <v>0</v>
      </c>
    </row>
    <row r="16" spans="1:10" s="97" customFormat="1" x14ac:dyDescent="0.35">
      <c r="A16" s="116"/>
      <c r="B16" s="117"/>
      <c r="C16" s="117"/>
      <c r="D16" s="118"/>
      <c r="E16" s="119"/>
      <c r="F16" s="93">
        <f t="shared" si="0"/>
        <v>0</v>
      </c>
      <c r="G16" s="47">
        <f t="shared" si="1"/>
        <v>0</v>
      </c>
      <c r="H16" s="94" t="e">
        <f t="shared" si="2"/>
        <v>#DIV/0!</v>
      </c>
      <c r="I16" s="95" t="e">
        <f t="shared" si="3"/>
        <v>#DIV/0!</v>
      </c>
      <c r="J16" s="96">
        <f>'Custo variável'!$G16/$G$23</f>
        <v>0</v>
      </c>
    </row>
    <row r="17" spans="1:10" s="97" customFormat="1" x14ac:dyDescent="0.35">
      <c r="A17" s="112"/>
      <c r="B17" s="113"/>
      <c r="C17" s="113"/>
      <c r="D17" s="114"/>
      <c r="E17" s="115"/>
      <c r="F17" s="98">
        <f t="shared" si="0"/>
        <v>0</v>
      </c>
      <c r="G17" s="48">
        <f t="shared" si="1"/>
        <v>0</v>
      </c>
      <c r="H17" s="99" t="e">
        <f t="shared" si="2"/>
        <v>#DIV/0!</v>
      </c>
      <c r="I17" s="100" t="e">
        <f t="shared" si="3"/>
        <v>#DIV/0!</v>
      </c>
      <c r="J17" s="101">
        <f>'Custo variável'!$G17/$G$23</f>
        <v>0</v>
      </c>
    </row>
    <row r="18" spans="1:10" s="97" customFormat="1" x14ac:dyDescent="0.35">
      <c r="A18" s="116"/>
      <c r="B18" s="117"/>
      <c r="C18" s="117"/>
      <c r="D18" s="118"/>
      <c r="E18" s="119"/>
      <c r="F18" s="93">
        <f t="shared" si="0"/>
        <v>0</v>
      </c>
      <c r="G18" s="47">
        <f t="shared" si="1"/>
        <v>0</v>
      </c>
      <c r="H18" s="94" t="e">
        <f t="shared" si="2"/>
        <v>#DIV/0!</v>
      </c>
      <c r="I18" s="95" t="e">
        <f t="shared" si="3"/>
        <v>#DIV/0!</v>
      </c>
      <c r="J18" s="96">
        <f>'Custo variável'!$G18/$G$23</f>
        <v>0</v>
      </c>
    </row>
    <row r="19" spans="1:10" s="97" customFormat="1" x14ac:dyDescent="0.35">
      <c r="A19" s="112"/>
      <c r="B19" s="113"/>
      <c r="C19" s="113"/>
      <c r="D19" s="114"/>
      <c r="E19" s="115"/>
      <c r="F19" s="98">
        <f t="shared" si="0"/>
        <v>0</v>
      </c>
      <c r="G19" s="48">
        <f t="shared" si="1"/>
        <v>0</v>
      </c>
      <c r="H19" s="99" t="e">
        <f t="shared" si="2"/>
        <v>#DIV/0!</v>
      </c>
      <c r="I19" s="100" t="e">
        <f t="shared" si="3"/>
        <v>#DIV/0!</v>
      </c>
      <c r="J19" s="101">
        <f>'Custo variável'!$G19/$G$23</f>
        <v>0</v>
      </c>
    </row>
    <row r="20" spans="1:10" s="97" customFormat="1" x14ac:dyDescent="0.35">
      <c r="A20" s="116"/>
      <c r="B20" s="117"/>
      <c r="C20" s="117"/>
      <c r="D20" s="118"/>
      <c r="E20" s="119"/>
      <c r="F20" s="93">
        <f t="shared" si="0"/>
        <v>0</v>
      </c>
      <c r="G20" s="47">
        <f t="shared" si="1"/>
        <v>0</v>
      </c>
      <c r="H20" s="94" t="e">
        <f t="shared" si="2"/>
        <v>#DIV/0!</v>
      </c>
      <c r="I20" s="95" t="e">
        <f t="shared" si="3"/>
        <v>#DIV/0!</v>
      </c>
      <c r="J20" s="96">
        <f>'Custo variável'!$G20/$G$23</f>
        <v>0</v>
      </c>
    </row>
    <row r="21" spans="1:10" s="97" customFormat="1" x14ac:dyDescent="0.35">
      <c r="A21" s="112"/>
      <c r="B21" s="113"/>
      <c r="C21" s="113"/>
      <c r="D21" s="114"/>
      <c r="E21" s="115"/>
      <c r="F21" s="98">
        <f t="shared" si="0"/>
        <v>0</v>
      </c>
      <c r="G21" s="48">
        <f t="shared" si="1"/>
        <v>0</v>
      </c>
      <c r="H21" s="99" t="e">
        <f t="shared" si="2"/>
        <v>#DIV/0!</v>
      </c>
      <c r="I21" s="100" t="e">
        <f t="shared" si="3"/>
        <v>#DIV/0!</v>
      </c>
      <c r="J21" s="101">
        <f>'Custo variável'!$G21/$G$23</f>
        <v>0</v>
      </c>
    </row>
    <row r="22" spans="1:10" s="97" customFormat="1" ht="15" thickBot="1" x14ac:dyDescent="0.4">
      <c r="A22" s="120"/>
      <c r="B22" s="121"/>
      <c r="C22" s="121"/>
      <c r="D22" s="122"/>
      <c r="E22" s="123"/>
      <c r="F22" s="93">
        <f t="shared" si="0"/>
        <v>0</v>
      </c>
      <c r="G22" s="47">
        <f t="shared" si="1"/>
        <v>0</v>
      </c>
      <c r="H22" s="94" t="e">
        <f t="shared" si="2"/>
        <v>#DIV/0!</v>
      </c>
      <c r="I22" s="95" t="e">
        <f t="shared" si="3"/>
        <v>#DIV/0!</v>
      </c>
      <c r="J22" s="96">
        <f>'Custo variável'!$G22/$G$23</f>
        <v>0</v>
      </c>
    </row>
    <row r="23" spans="1:10" s="57" customFormat="1" x14ac:dyDescent="0.35">
      <c r="A23" s="193" t="s">
        <v>2</v>
      </c>
      <c r="B23" s="194"/>
      <c r="C23" s="194"/>
      <c r="D23" s="194"/>
      <c r="E23" s="195"/>
      <c r="F23" s="102">
        <f>SUM(F8:F22)</f>
        <v>1040000</v>
      </c>
      <c r="G23" s="102">
        <f>SUM(G8:G22)</f>
        <v>1490000</v>
      </c>
      <c r="H23" s="103">
        <f>F23/G23</f>
        <v>0.69798657718120805</v>
      </c>
      <c r="I23" s="104">
        <f>1-H23</f>
        <v>0.30201342281879195</v>
      </c>
      <c r="J23" s="105">
        <f>'Custo variável'!$G23/$G$23</f>
        <v>1</v>
      </c>
    </row>
    <row r="24" spans="1:10" ht="15" thickBot="1" x14ac:dyDescent="0.4"/>
    <row r="25" spans="1:10" ht="15" thickBot="1" x14ac:dyDescent="0.4">
      <c r="B25" s="191" t="s">
        <v>33</v>
      </c>
      <c r="C25" s="192"/>
      <c r="D25" s="192"/>
      <c r="E25" s="192"/>
      <c r="F25" s="192"/>
      <c r="G25" s="106">
        <f>G23-F23</f>
        <v>450000</v>
      </c>
    </row>
    <row r="26" spans="1:10" ht="15" thickBot="1" x14ac:dyDescent="0.4">
      <c r="B26" s="191" t="s">
        <v>34</v>
      </c>
      <c r="C26" s="192"/>
      <c r="D26" s="192"/>
      <c r="E26" s="192"/>
      <c r="F26" s="192"/>
      <c r="G26" s="107">
        <f>G25/G23</f>
        <v>0.30201342281879195</v>
      </c>
    </row>
    <row r="27" spans="1:10" ht="15" thickBot="1" x14ac:dyDescent="0.4">
      <c r="B27" s="191" t="s">
        <v>35</v>
      </c>
      <c r="C27" s="192"/>
      <c r="D27" s="192"/>
      <c r="E27" s="192"/>
      <c r="F27" s="192"/>
      <c r="G27" s="107">
        <f>F23/G23</f>
        <v>0.69798657718120805</v>
      </c>
    </row>
  </sheetData>
  <mergeCells count="5">
    <mergeCell ref="A6:J6"/>
    <mergeCell ref="B25:F25"/>
    <mergeCell ref="B26:F26"/>
    <mergeCell ref="B27:F27"/>
    <mergeCell ref="A23:E23"/>
  </mergeCells>
  <conditionalFormatting sqref="J8:J22">
    <cfRule type="colorScale" priority="1">
      <colorScale>
        <cfvo type="min"/>
        <cfvo type="percentile" val="50"/>
        <cfvo type="max"/>
        <color rgb="FFF8696B"/>
        <color rgb="FFFFEB84"/>
        <color rgb="FF63BE7B"/>
      </colorScale>
    </cfRule>
  </conditionalFormatting>
  <pageMargins left="0.7" right="0.7" top="0.75" bottom="0.75" header="0.3" footer="0.3"/>
  <pageSetup paperSize="9" scale="79" orientation="landscape"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4:K45"/>
  <sheetViews>
    <sheetView topLeftCell="A13" zoomScaleNormal="100" workbookViewId="0">
      <selection activeCell="G22" sqref="G22"/>
    </sheetView>
  </sheetViews>
  <sheetFormatPr defaultColWidth="10.90625" defaultRowHeight="14.5" x14ac:dyDescent="0.35"/>
  <cols>
    <col min="1" max="1" width="5.453125" customWidth="1"/>
    <col min="5" max="6" width="11.453125" style="2"/>
    <col min="7" max="7" width="11.81640625" style="2" bestFit="1" customWidth="1"/>
  </cols>
  <sheetData>
    <row r="4" spans="2:11" s="3" customFormat="1" x14ac:dyDescent="0.35">
      <c r="E4" s="4"/>
      <c r="F4" s="4"/>
      <c r="G4" s="4"/>
      <c r="J4" s="143"/>
    </row>
    <row r="5" spans="2:11" s="3" customFormat="1" x14ac:dyDescent="0.35">
      <c r="E5" s="4"/>
      <c r="F5" s="4"/>
      <c r="G5" s="4"/>
      <c r="J5" s="143"/>
    </row>
    <row r="6" spans="2:11" s="3" customFormat="1" x14ac:dyDescent="0.35">
      <c r="B6" s="224" t="s">
        <v>36</v>
      </c>
      <c r="C6" s="224"/>
      <c r="D6" s="224"/>
      <c r="E6" s="224"/>
      <c r="F6" s="224"/>
      <c r="G6" s="224"/>
      <c r="J6" s="143"/>
    </row>
    <row r="7" spans="2:11" s="3" customFormat="1" x14ac:dyDescent="0.35">
      <c r="B7" s="231" t="s">
        <v>37</v>
      </c>
      <c r="C7" s="231"/>
      <c r="D7" s="231"/>
      <c r="E7" s="231"/>
      <c r="F7" s="231"/>
      <c r="G7" s="232"/>
      <c r="J7" s="143"/>
    </row>
    <row r="8" spans="2:11" ht="29.5" thickBot="1" x14ac:dyDescent="0.4">
      <c r="B8" s="217" t="s">
        <v>38</v>
      </c>
      <c r="C8" s="218"/>
      <c r="D8" s="219"/>
      <c r="E8" s="144" t="s">
        <v>39</v>
      </c>
      <c r="F8" s="146" t="s">
        <v>40</v>
      </c>
      <c r="G8" s="145" t="s">
        <v>41</v>
      </c>
      <c r="H8" s="125"/>
      <c r="I8" s="125"/>
      <c r="J8" s="142"/>
    </row>
    <row r="9" spans="2:11" x14ac:dyDescent="0.35">
      <c r="B9" s="225" t="s">
        <v>62</v>
      </c>
      <c r="C9" s="226"/>
      <c r="D9" s="226"/>
      <c r="E9" s="148">
        <v>0</v>
      </c>
      <c r="F9" s="150">
        <v>0</v>
      </c>
      <c r="G9" s="129">
        <f>E9+(E9*F9)</f>
        <v>0</v>
      </c>
    </row>
    <row r="10" spans="2:11" x14ac:dyDescent="0.35">
      <c r="B10" s="227" t="s">
        <v>63</v>
      </c>
      <c r="C10" s="228"/>
      <c r="D10" s="228"/>
      <c r="E10" s="147">
        <v>0</v>
      </c>
      <c r="F10" s="151">
        <v>0.28160000000000002</v>
      </c>
      <c r="G10" s="129">
        <f t="shared" ref="G10:G11" si="0">E10+(E10*F10)</f>
        <v>0</v>
      </c>
    </row>
    <row r="11" spans="2:11" ht="15" thickBot="1" x14ac:dyDescent="0.4">
      <c r="B11" s="229" t="s">
        <v>64</v>
      </c>
      <c r="C11" s="230"/>
      <c r="D11" s="230"/>
      <c r="E11" s="149">
        <v>0</v>
      </c>
      <c r="F11" s="152">
        <v>0.3649</v>
      </c>
      <c r="G11" s="129">
        <f t="shared" si="0"/>
        <v>0</v>
      </c>
      <c r="K11" s="142"/>
    </row>
    <row r="12" spans="2:11" ht="15" thickBot="1" x14ac:dyDescent="0.4">
      <c r="G12" s="126"/>
    </row>
    <row r="13" spans="2:11" ht="15" thickBot="1" x14ac:dyDescent="0.4">
      <c r="B13" s="220" t="s">
        <v>42</v>
      </c>
      <c r="C13" s="220"/>
      <c r="D13" s="220"/>
      <c r="E13" s="215" t="s">
        <v>10</v>
      </c>
      <c r="F13" s="216"/>
      <c r="G13" s="131">
        <v>400</v>
      </c>
    </row>
    <row r="14" spans="2:11" ht="15" thickBot="1" x14ac:dyDescent="0.4">
      <c r="B14" s="220"/>
      <c r="C14" s="220"/>
      <c r="D14" s="220"/>
      <c r="E14" s="128" t="s">
        <v>9</v>
      </c>
      <c r="F14" s="130">
        <v>0.20599999999999999</v>
      </c>
      <c r="G14" s="129">
        <f>G13*F14</f>
        <v>82.399999999999991</v>
      </c>
    </row>
    <row r="15" spans="2:11" x14ac:dyDescent="0.35">
      <c r="B15" s="221" t="s">
        <v>8</v>
      </c>
      <c r="C15" s="221"/>
      <c r="D15" s="221"/>
      <c r="E15" s="221"/>
      <c r="F15" s="222"/>
      <c r="G15" s="43">
        <f>G13+G14</f>
        <v>482.4</v>
      </c>
    </row>
    <row r="16" spans="2:11" x14ac:dyDescent="0.35">
      <c r="B16" s="124"/>
      <c r="C16" s="124"/>
      <c r="D16" s="124"/>
      <c r="E16" s="124"/>
      <c r="F16" s="124"/>
      <c r="G16" s="1"/>
    </row>
    <row r="17" spans="2:7" x14ac:dyDescent="0.35">
      <c r="B17" s="223" t="s">
        <v>11</v>
      </c>
      <c r="C17" s="223"/>
      <c r="D17" s="223"/>
      <c r="E17" s="223"/>
      <c r="F17" s="223"/>
      <c r="G17" s="157">
        <f>SUM(G9:G11)+G15</f>
        <v>482.4</v>
      </c>
    </row>
    <row r="18" spans="2:7" ht="15" thickBot="1" x14ac:dyDescent="0.4">
      <c r="B18" s="124"/>
      <c r="C18" s="124"/>
      <c r="D18" s="124"/>
      <c r="E18" s="124"/>
      <c r="F18" s="124"/>
      <c r="G18" s="127"/>
    </row>
    <row r="19" spans="2:7" x14ac:dyDescent="0.35">
      <c r="B19" s="212" t="s">
        <v>43</v>
      </c>
      <c r="C19" s="213"/>
      <c r="D19" s="213"/>
      <c r="E19" s="213"/>
      <c r="F19" s="213"/>
      <c r="G19" s="214"/>
    </row>
    <row r="20" spans="2:7" x14ac:dyDescent="0.35">
      <c r="B20" s="200" t="s">
        <v>44</v>
      </c>
      <c r="C20" s="201"/>
      <c r="D20" s="201"/>
      <c r="E20" s="201"/>
      <c r="F20" s="202"/>
      <c r="G20" s="132">
        <v>0</v>
      </c>
    </row>
    <row r="21" spans="2:7" x14ac:dyDescent="0.35">
      <c r="B21" s="203" t="s">
        <v>45</v>
      </c>
      <c r="C21" s="204"/>
      <c r="D21" s="204"/>
      <c r="E21" s="204"/>
      <c r="F21" s="205"/>
      <c r="G21" s="133">
        <v>5000</v>
      </c>
    </row>
    <row r="22" spans="2:7" x14ac:dyDescent="0.35">
      <c r="B22" s="200" t="s">
        <v>3</v>
      </c>
      <c r="C22" s="201"/>
      <c r="D22" s="201"/>
      <c r="E22" s="201"/>
      <c r="F22" s="202"/>
      <c r="G22" s="132">
        <v>500</v>
      </c>
    </row>
    <row r="23" spans="2:7" x14ac:dyDescent="0.35">
      <c r="B23" s="203" t="s">
        <v>46</v>
      </c>
      <c r="C23" s="204"/>
      <c r="D23" s="204"/>
      <c r="E23" s="204"/>
      <c r="F23" s="205"/>
      <c r="G23" s="133">
        <v>200</v>
      </c>
    </row>
    <row r="24" spans="2:7" x14ac:dyDescent="0.35">
      <c r="B24" s="200" t="s">
        <v>47</v>
      </c>
      <c r="C24" s="201"/>
      <c r="D24" s="201"/>
      <c r="E24" s="201"/>
      <c r="F24" s="202"/>
      <c r="G24" s="132">
        <v>3000</v>
      </c>
    </row>
    <row r="25" spans="2:7" x14ac:dyDescent="0.35">
      <c r="B25" s="203" t="s">
        <v>48</v>
      </c>
      <c r="C25" s="204"/>
      <c r="D25" s="204"/>
      <c r="E25" s="204"/>
      <c r="F25" s="205"/>
      <c r="G25" s="133">
        <v>0</v>
      </c>
    </row>
    <row r="26" spans="2:7" x14ac:dyDescent="0.35">
      <c r="B26" s="200" t="s">
        <v>49</v>
      </c>
      <c r="C26" s="201"/>
      <c r="D26" s="201"/>
      <c r="E26" s="201"/>
      <c r="F26" s="202"/>
      <c r="G26" s="132">
        <v>0</v>
      </c>
    </row>
    <row r="27" spans="2:7" x14ac:dyDescent="0.35">
      <c r="B27" s="203" t="s">
        <v>50</v>
      </c>
      <c r="C27" s="204"/>
      <c r="D27" s="204"/>
      <c r="E27" s="204"/>
      <c r="F27" s="205"/>
      <c r="G27" s="133">
        <v>0</v>
      </c>
    </row>
    <row r="28" spans="2:7" x14ac:dyDescent="0.35">
      <c r="B28" s="200" t="s">
        <v>51</v>
      </c>
      <c r="C28" s="201"/>
      <c r="D28" s="201"/>
      <c r="E28" s="201"/>
      <c r="F28" s="202"/>
      <c r="G28" s="132">
        <v>0</v>
      </c>
    </row>
    <row r="29" spans="2:7" x14ac:dyDescent="0.35">
      <c r="B29" s="203" t="s">
        <v>61</v>
      </c>
      <c r="C29" s="204"/>
      <c r="D29" s="204"/>
      <c r="E29" s="204"/>
      <c r="F29" s="205"/>
      <c r="G29" s="133">
        <v>0</v>
      </c>
    </row>
    <row r="30" spans="2:7" x14ac:dyDescent="0.35">
      <c r="B30" s="200" t="s">
        <v>52</v>
      </c>
      <c r="C30" s="201"/>
      <c r="D30" s="201"/>
      <c r="E30" s="201"/>
      <c r="F30" s="202"/>
      <c r="G30" s="132">
        <v>0</v>
      </c>
    </row>
    <row r="31" spans="2:7" x14ac:dyDescent="0.35">
      <c r="B31" s="203" t="s">
        <v>53</v>
      </c>
      <c r="C31" s="204"/>
      <c r="D31" s="204"/>
      <c r="E31" s="204"/>
      <c r="F31" s="205"/>
      <c r="G31" s="133">
        <v>0</v>
      </c>
    </row>
    <row r="32" spans="2:7" x14ac:dyDescent="0.35">
      <c r="B32" s="200" t="s">
        <v>54</v>
      </c>
      <c r="C32" s="201"/>
      <c r="D32" s="201"/>
      <c r="E32" s="201"/>
      <c r="F32" s="202"/>
      <c r="G32" s="132">
        <v>0</v>
      </c>
    </row>
    <row r="33" spans="2:7" x14ac:dyDescent="0.35">
      <c r="B33" s="203" t="s">
        <v>56</v>
      </c>
      <c r="C33" s="204"/>
      <c r="D33" s="204"/>
      <c r="E33" s="204"/>
      <c r="F33" s="205"/>
      <c r="G33" s="133">
        <v>0</v>
      </c>
    </row>
    <row r="34" spans="2:7" ht="15" thickBot="1" x14ac:dyDescent="0.4">
      <c r="B34" s="206" t="s">
        <v>55</v>
      </c>
      <c r="C34" s="207"/>
      <c r="D34" s="207"/>
      <c r="E34" s="207"/>
      <c r="F34" s="208"/>
      <c r="G34" s="134">
        <v>0</v>
      </c>
    </row>
    <row r="36" spans="2:7" s="3" customFormat="1" x14ac:dyDescent="0.35">
      <c r="B36" s="158" t="s">
        <v>57</v>
      </c>
      <c r="C36" s="158"/>
      <c r="D36" s="158"/>
      <c r="E36" s="159"/>
      <c r="F36" s="159"/>
      <c r="G36" s="159">
        <f>SUM(G20:G34)+G17</f>
        <v>9182.4</v>
      </c>
    </row>
    <row r="37" spans="2:7" ht="15" thickBot="1" x14ac:dyDescent="0.4"/>
    <row r="38" spans="2:7" x14ac:dyDescent="0.35">
      <c r="B38" s="209" t="s">
        <v>58</v>
      </c>
      <c r="C38" s="210"/>
      <c r="D38" s="210"/>
      <c r="E38" s="211"/>
    </row>
    <row r="39" spans="2:7" x14ac:dyDescent="0.35">
      <c r="B39" s="198" t="s">
        <v>12</v>
      </c>
      <c r="C39" s="199"/>
      <c r="D39" s="199"/>
      <c r="E39" s="133">
        <v>0</v>
      </c>
    </row>
    <row r="40" spans="2:7" x14ac:dyDescent="0.35">
      <c r="B40" s="196" t="s">
        <v>107</v>
      </c>
      <c r="C40" s="197"/>
      <c r="D40" s="197"/>
      <c r="E40" s="132">
        <v>0</v>
      </c>
    </row>
    <row r="41" spans="2:7" x14ac:dyDescent="0.35">
      <c r="B41" s="198"/>
      <c r="C41" s="199"/>
      <c r="D41" s="199"/>
      <c r="E41" s="133">
        <v>0</v>
      </c>
    </row>
    <row r="42" spans="2:7" x14ac:dyDescent="0.35">
      <c r="B42" s="196"/>
      <c r="C42" s="197"/>
      <c r="D42" s="197"/>
      <c r="E42" s="132">
        <v>0</v>
      </c>
      <c r="G42" s="1"/>
    </row>
    <row r="43" spans="2:7" ht="15" thickBot="1" x14ac:dyDescent="0.4">
      <c r="B43" s="160" t="s">
        <v>59</v>
      </c>
      <c r="C43" s="161"/>
      <c r="D43" s="161"/>
      <c r="E43" s="162">
        <f>SUM(E39:E42)</f>
        <v>0</v>
      </c>
    </row>
    <row r="44" spans="2:7" ht="15" thickBot="1" x14ac:dyDescent="0.4"/>
    <row r="45" spans="2:7" ht="15" thickBot="1" x14ac:dyDescent="0.4">
      <c r="B45" s="163" t="s">
        <v>60</v>
      </c>
      <c r="C45" s="164"/>
      <c r="D45" s="164"/>
      <c r="E45" s="165"/>
      <c r="F45" s="165"/>
      <c r="G45" s="166">
        <f>+G36+E43</f>
        <v>9182.4</v>
      </c>
    </row>
  </sheetData>
  <sheetProtection algorithmName="SHA-512" hashValue="y8SjQ4NiTQ4RWto5ZGKZG7kzZQXSIZPfzJugACpAKjm+z2D/oAxZPY0fQicd9lozvbMGzAnzfoDSaSVTtpAgOA==" saltValue="Dm8op2naibcXB6o6Suo7pA==" spinCount="100000" sheet="1" objects="1" scenarios="1"/>
  <mergeCells count="31">
    <mergeCell ref="B6:G6"/>
    <mergeCell ref="B9:D9"/>
    <mergeCell ref="B10:D10"/>
    <mergeCell ref="B11:D11"/>
    <mergeCell ref="B7:G7"/>
    <mergeCell ref="B19:G19"/>
    <mergeCell ref="B20:F20"/>
    <mergeCell ref="B21:F21"/>
    <mergeCell ref="E13:F13"/>
    <mergeCell ref="B8:D8"/>
    <mergeCell ref="B13:D14"/>
    <mergeCell ref="B15:F15"/>
    <mergeCell ref="B17:F17"/>
    <mergeCell ref="B22:F22"/>
    <mergeCell ref="B23:F23"/>
    <mergeCell ref="B24:F24"/>
    <mergeCell ref="B25:F25"/>
    <mergeCell ref="B26:F26"/>
    <mergeCell ref="B27:F27"/>
    <mergeCell ref="B28:F28"/>
    <mergeCell ref="B29:F29"/>
    <mergeCell ref="B30:F30"/>
    <mergeCell ref="B31:F31"/>
    <mergeCell ref="B40:D40"/>
    <mergeCell ref="B41:D41"/>
    <mergeCell ref="B42:D42"/>
    <mergeCell ref="B32:F32"/>
    <mergeCell ref="B33:F33"/>
    <mergeCell ref="B34:F34"/>
    <mergeCell ref="B38:E38"/>
    <mergeCell ref="B39:D39"/>
  </mergeCells>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4:M25"/>
  <sheetViews>
    <sheetView topLeftCell="A4" zoomScaleNormal="100" workbookViewId="0">
      <selection activeCell="F15" sqref="F15:G15"/>
    </sheetView>
  </sheetViews>
  <sheetFormatPr defaultColWidth="11.453125" defaultRowHeight="14.5" x14ac:dyDescent="0.35"/>
  <cols>
    <col min="1" max="1" width="4.453125" style="6" customWidth="1"/>
    <col min="2" max="4" width="11.453125" style="6"/>
    <col min="5" max="5" width="4.7265625" style="7" customWidth="1"/>
    <col min="6" max="6" width="11.453125" style="6" customWidth="1"/>
    <col min="7" max="7" width="24.1796875" style="6" customWidth="1"/>
    <col min="8" max="8" width="13.26953125" style="6" bestFit="1" customWidth="1"/>
    <col min="9" max="16384" width="11.453125" style="6"/>
  </cols>
  <sheetData>
    <row r="4" spans="2:13" s="5" customFormat="1" x14ac:dyDescent="0.35">
      <c r="E4" s="7"/>
    </row>
    <row r="5" spans="2:13" s="5" customFormat="1" x14ac:dyDescent="0.35">
      <c r="E5" s="7"/>
    </row>
    <row r="6" spans="2:13" x14ac:dyDescent="0.35">
      <c r="B6" s="248" t="s">
        <v>65</v>
      </c>
      <c r="C6" s="248"/>
      <c r="D6" s="248"/>
      <c r="E6" s="248"/>
      <c r="F6" s="248"/>
      <c r="G6" s="248"/>
      <c r="H6" s="248"/>
      <c r="I6" s="248"/>
      <c r="J6" s="248"/>
      <c r="K6" s="248"/>
    </row>
    <row r="7" spans="2:13" ht="5.15" customHeight="1" x14ac:dyDescent="0.35">
      <c r="I7" s="8"/>
      <c r="J7" s="8"/>
      <c r="K7" s="8"/>
      <c r="L7" s="8"/>
    </row>
    <row r="8" spans="2:13" x14ac:dyDescent="0.35">
      <c r="B8" s="5" t="s">
        <v>66</v>
      </c>
      <c r="E8" s="7" t="s">
        <v>5</v>
      </c>
      <c r="F8" s="9" t="s">
        <v>69</v>
      </c>
      <c r="G8" s="9"/>
      <c r="H8" s="14">
        <f>'Custo variável'!G25</f>
        <v>450000</v>
      </c>
      <c r="I8" s="220" t="s">
        <v>0</v>
      </c>
      <c r="J8" s="220">
        <v>100</v>
      </c>
      <c r="K8" s="244" t="s">
        <v>5</v>
      </c>
      <c r="L8" s="249">
        <f>+H8/H9</f>
        <v>0.30201342281879195</v>
      </c>
    </row>
    <row r="9" spans="2:13" x14ac:dyDescent="0.35">
      <c r="F9" s="6" t="s">
        <v>70</v>
      </c>
      <c r="H9" s="15">
        <f>'Custo variável'!G23</f>
        <v>1490000</v>
      </c>
      <c r="I9" s="220"/>
      <c r="J9" s="220"/>
      <c r="K9" s="244"/>
      <c r="L9" s="249"/>
    </row>
    <row r="10" spans="2:13" x14ac:dyDescent="0.35">
      <c r="H10" s="8"/>
      <c r="I10" s="8"/>
      <c r="J10" s="8"/>
      <c r="K10" s="8"/>
      <c r="L10" s="8"/>
    </row>
    <row r="11" spans="2:13" x14ac:dyDescent="0.35">
      <c r="I11" s="8"/>
      <c r="J11" s="8"/>
      <c r="K11" s="8"/>
      <c r="L11" s="8"/>
    </row>
    <row r="12" spans="2:13" ht="15" customHeight="1" x14ac:dyDescent="0.35">
      <c r="B12" s="5" t="s">
        <v>67</v>
      </c>
      <c r="E12" s="7" t="s">
        <v>5</v>
      </c>
      <c r="F12" s="9" t="s">
        <v>71</v>
      </c>
      <c r="G12" s="9"/>
      <c r="H12" s="16">
        <f>'Custos fixos mensais'!G45</f>
        <v>9182.4</v>
      </c>
      <c r="I12" s="241" t="s">
        <v>0</v>
      </c>
      <c r="J12" s="243">
        <v>1</v>
      </c>
      <c r="K12" s="244" t="s">
        <v>5</v>
      </c>
      <c r="L12" s="245">
        <f>H12/H13</f>
        <v>30403.946666666663</v>
      </c>
    </row>
    <row r="13" spans="2:13" ht="15" customHeight="1" x14ac:dyDescent="0.35">
      <c r="F13" s="6" t="s">
        <v>72</v>
      </c>
      <c r="H13" s="13">
        <f>'Custo variável'!G26</f>
        <v>0.30201342281879195</v>
      </c>
      <c r="I13" s="242"/>
      <c r="J13" s="243"/>
      <c r="K13" s="244"/>
      <c r="L13" s="245"/>
    </row>
    <row r="14" spans="2:13" ht="15" thickBot="1" x14ac:dyDescent="0.4"/>
    <row r="15" spans="2:13" ht="15" thickBot="1" x14ac:dyDescent="0.4">
      <c r="F15" s="240" t="s">
        <v>73</v>
      </c>
      <c r="G15" s="240"/>
      <c r="H15" s="135">
        <v>5</v>
      </c>
      <c r="I15" s="236" t="s">
        <v>74</v>
      </c>
      <c r="J15" s="237"/>
      <c r="K15" s="237"/>
      <c r="L15" s="28">
        <f>L16/H15</f>
        <v>1403.2590769230769</v>
      </c>
    </row>
    <row r="16" spans="2:13" x14ac:dyDescent="0.35">
      <c r="I16" s="238" t="s">
        <v>75</v>
      </c>
      <c r="J16" s="239"/>
      <c r="K16" s="239"/>
      <c r="L16" s="21">
        <f>(L12*12)/52</f>
        <v>7016.2953846153841</v>
      </c>
      <c r="M16" s="17"/>
    </row>
    <row r="17" spans="2:12" ht="15" thickBot="1" x14ac:dyDescent="0.4">
      <c r="I17" s="246" t="s">
        <v>76</v>
      </c>
      <c r="J17" s="247"/>
      <c r="K17" s="247"/>
      <c r="L17" s="27">
        <f>L12</f>
        <v>30403.946666666663</v>
      </c>
    </row>
    <row r="18" spans="2:12" ht="5.15" customHeight="1" thickBot="1" x14ac:dyDescent="0.4"/>
    <row r="19" spans="2:12" x14ac:dyDescent="0.35">
      <c r="B19" s="5" t="s">
        <v>68</v>
      </c>
      <c r="F19" s="233" t="s">
        <v>77</v>
      </c>
      <c r="G19" s="234"/>
      <c r="H19" s="235"/>
      <c r="I19" s="19"/>
      <c r="J19" s="18"/>
      <c r="K19" s="11"/>
    </row>
    <row r="20" spans="2:12" x14ac:dyDescent="0.35">
      <c r="F20" s="22" t="s">
        <v>78</v>
      </c>
      <c r="G20" s="23"/>
      <c r="H20" s="24">
        <f>L12</f>
        <v>30403.946666666663</v>
      </c>
      <c r="I20" s="11"/>
      <c r="J20" s="11"/>
      <c r="K20" s="11"/>
    </row>
    <row r="21" spans="2:12" x14ac:dyDescent="0.35">
      <c r="F21" s="12" t="s">
        <v>80</v>
      </c>
      <c r="G21" s="11"/>
      <c r="H21" s="20">
        <f>H20*(1-L8)</f>
        <v>21221.546666666665</v>
      </c>
      <c r="I21" s="11"/>
      <c r="J21" s="11"/>
      <c r="K21" s="11"/>
    </row>
    <row r="22" spans="2:12" x14ac:dyDescent="0.35">
      <c r="F22" s="22" t="s">
        <v>79</v>
      </c>
      <c r="G22" s="23"/>
      <c r="H22" s="24">
        <f>H20-H21</f>
        <v>9182.3999999999978</v>
      </c>
      <c r="I22" s="11"/>
      <c r="J22" s="11"/>
      <c r="K22" s="11"/>
    </row>
    <row r="23" spans="2:12" x14ac:dyDescent="0.35">
      <c r="F23" s="10" t="s">
        <v>81</v>
      </c>
      <c r="G23" s="11"/>
      <c r="H23" s="21">
        <f>'Custos fixos mensais'!G45</f>
        <v>9182.4</v>
      </c>
      <c r="I23" s="11"/>
      <c r="J23" s="11"/>
      <c r="K23" s="11"/>
    </row>
    <row r="24" spans="2:12" ht="15" thickBot="1" x14ac:dyDescent="0.4">
      <c r="F24" s="25" t="s">
        <v>102</v>
      </c>
      <c r="G24" s="26"/>
      <c r="H24" s="27">
        <f>H22-H23</f>
        <v>0</v>
      </c>
      <c r="I24" s="11"/>
      <c r="J24" s="11"/>
      <c r="K24" s="11"/>
    </row>
    <row r="25" spans="2:12" x14ac:dyDescent="0.35">
      <c r="F25" s="11"/>
      <c r="G25" s="11"/>
      <c r="H25" s="11"/>
      <c r="I25" s="11"/>
      <c r="J25" s="11"/>
      <c r="K25" s="11"/>
    </row>
  </sheetData>
  <sheetProtection algorithmName="SHA-512" hashValue="QcSYVxEQnGpgyQGRzrhus5Uth2nUdLBQzkzvlKcQAsDY48yfFt/ubYwIwg1saoW89qjgaJ397S5CIH65Ir6jKA==" saltValue="NPPBTqdzWI9PBbqhNBxGig==" spinCount="100000" sheet="1" objects="1" scenarios="1"/>
  <mergeCells count="14">
    <mergeCell ref="L12:L13"/>
    <mergeCell ref="I17:K17"/>
    <mergeCell ref="B6:K6"/>
    <mergeCell ref="I8:I9"/>
    <mergeCell ref="K8:K9"/>
    <mergeCell ref="L8:L9"/>
    <mergeCell ref="J8:J9"/>
    <mergeCell ref="F19:H19"/>
    <mergeCell ref="I15:K15"/>
    <mergeCell ref="I16:K16"/>
    <mergeCell ref="F15:G15"/>
    <mergeCell ref="I12:I13"/>
    <mergeCell ref="J12:J13"/>
    <mergeCell ref="K12:K13"/>
  </mergeCells>
  <pageMargins left="0.7" right="0.7" top="0.75" bottom="0.75" header="0.3" footer="0.3"/>
  <pageSetup scale="63"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M37"/>
  <sheetViews>
    <sheetView workbookViewId="0">
      <selection activeCell="F19" sqref="F19"/>
    </sheetView>
  </sheetViews>
  <sheetFormatPr defaultColWidth="10.90625" defaultRowHeight="14.5" x14ac:dyDescent="0.35"/>
  <cols>
    <col min="1" max="1" width="2.54296875" style="50" customWidth="1"/>
    <col min="2" max="2" width="28.26953125" style="50" customWidth="1"/>
    <col min="3" max="3" width="12.81640625" style="50" customWidth="1"/>
    <col min="4" max="4" width="16.1796875" style="79" customWidth="1"/>
    <col min="5" max="5" width="11.54296875" style="79" customWidth="1"/>
    <col min="6" max="6" width="11.81640625" style="50" customWidth="1"/>
    <col min="7" max="7" width="10.7265625" style="50" customWidth="1"/>
    <col min="8" max="8" width="11.26953125" style="50" bestFit="1" customWidth="1"/>
    <col min="9" max="9" width="12.1796875" style="50" bestFit="1" customWidth="1"/>
    <col min="10" max="10" width="10.7265625" style="50" hidden="1" customWidth="1"/>
    <col min="11" max="11" width="13.1796875" style="50" customWidth="1"/>
    <col min="12" max="253" width="11.453125" style="50"/>
    <col min="254" max="254" width="2.54296875" style="50" customWidth="1"/>
    <col min="255" max="255" width="9.453125" style="50" bestFit="1" customWidth="1"/>
    <col min="256" max="256" width="28.26953125" style="50" customWidth="1"/>
    <col min="257" max="260" width="11.453125" style="50"/>
    <col min="261" max="261" width="12" style="50" bestFit="1" customWidth="1"/>
    <col min="262" max="262" width="16.1796875" style="50" customWidth="1"/>
    <col min="263" max="263" width="15.26953125" style="50" customWidth="1"/>
    <col min="264" max="264" width="16.54296875" style="50" customWidth="1"/>
    <col min="265" max="266" width="15.7265625" style="50" customWidth="1"/>
    <col min="267" max="267" width="13.1796875" style="50" customWidth="1"/>
    <col min="268" max="509" width="11.453125" style="50"/>
    <col min="510" max="510" width="2.54296875" style="50" customWidth="1"/>
    <col min="511" max="511" width="9.453125" style="50" bestFit="1" customWidth="1"/>
    <col min="512" max="512" width="28.26953125" style="50" customWidth="1"/>
    <col min="513" max="516" width="11.453125" style="50"/>
    <col min="517" max="517" width="12" style="50" bestFit="1" customWidth="1"/>
    <col min="518" max="518" width="16.1796875" style="50" customWidth="1"/>
    <col min="519" max="519" width="15.26953125" style="50" customWidth="1"/>
    <col min="520" max="520" width="16.54296875" style="50" customWidth="1"/>
    <col min="521" max="522" width="15.7265625" style="50" customWidth="1"/>
    <col min="523" max="523" width="13.1796875" style="50" customWidth="1"/>
    <col min="524" max="765" width="11.453125" style="50"/>
    <col min="766" max="766" width="2.54296875" style="50" customWidth="1"/>
    <col min="767" max="767" width="9.453125" style="50" bestFit="1" customWidth="1"/>
    <col min="768" max="768" width="28.26953125" style="50" customWidth="1"/>
    <col min="769" max="772" width="11.453125" style="50"/>
    <col min="773" max="773" width="12" style="50" bestFit="1" customWidth="1"/>
    <col min="774" max="774" width="16.1796875" style="50" customWidth="1"/>
    <col min="775" max="775" width="15.26953125" style="50" customWidth="1"/>
    <col min="776" max="776" width="16.54296875" style="50" customWidth="1"/>
    <col min="777" max="778" width="15.7265625" style="50" customWidth="1"/>
    <col min="779" max="779" width="13.1796875" style="50" customWidth="1"/>
    <col min="780" max="1021" width="11.453125" style="50"/>
    <col min="1022" max="1022" width="2.54296875" style="50" customWidth="1"/>
    <col min="1023" max="1023" width="9.453125" style="50" bestFit="1" customWidth="1"/>
    <col min="1024" max="1024" width="28.26953125" style="50" customWidth="1"/>
    <col min="1025" max="1028" width="11.453125" style="50"/>
    <col min="1029" max="1029" width="12" style="50" bestFit="1" customWidth="1"/>
    <col min="1030" max="1030" width="16.1796875" style="50" customWidth="1"/>
    <col min="1031" max="1031" width="15.26953125" style="50" customWidth="1"/>
    <col min="1032" max="1032" width="16.54296875" style="50" customWidth="1"/>
    <col min="1033" max="1034" width="15.7265625" style="50" customWidth="1"/>
    <col min="1035" max="1035" width="13.1796875" style="50" customWidth="1"/>
    <col min="1036" max="1277" width="11.453125" style="50"/>
    <col min="1278" max="1278" width="2.54296875" style="50" customWidth="1"/>
    <col min="1279" max="1279" width="9.453125" style="50" bestFit="1" customWidth="1"/>
    <col min="1280" max="1280" width="28.26953125" style="50" customWidth="1"/>
    <col min="1281" max="1284" width="11.453125" style="50"/>
    <col min="1285" max="1285" width="12" style="50" bestFit="1" customWidth="1"/>
    <col min="1286" max="1286" width="16.1796875" style="50" customWidth="1"/>
    <col min="1287" max="1287" width="15.26953125" style="50" customWidth="1"/>
    <col min="1288" max="1288" width="16.54296875" style="50" customWidth="1"/>
    <col min="1289" max="1290" width="15.7265625" style="50" customWidth="1"/>
    <col min="1291" max="1291" width="13.1796875" style="50" customWidth="1"/>
    <col min="1292" max="1533" width="11.453125" style="50"/>
    <col min="1534" max="1534" width="2.54296875" style="50" customWidth="1"/>
    <col min="1535" max="1535" width="9.453125" style="50" bestFit="1" customWidth="1"/>
    <col min="1536" max="1536" width="28.26953125" style="50" customWidth="1"/>
    <col min="1537" max="1540" width="11.453125" style="50"/>
    <col min="1541" max="1541" width="12" style="50" bestFit="1" customWidth="1"/>
    <col min="1542" max="1542" width="16.1796875" style="50" customWidth="1"/>
    <col min="1543" max="1543" width="15.26953125" style="50" customWidth="1"/>
    <col min="1544" max="1544" width="16.54296875" style="50" customWidth="1"/>
    <col min="1545" max="1546" width="15.7265625" style="50" customWidth="1"/>
    <col min="1547" max="1547" width="13.1796875" style="50" customWidth="1"/>
    <col min="1548" max="1789" width="11.453125" style="50"/>
    <col min="1790" max="1790" width="2.54296875" style="50" customWidth="1"/>
    <col min="1791" max="1791" width="9.453125" style="50" bestFit="1" customWidth="1"/>
    <col min="1792" max="1792" width="28.26953125" style="50" customWidth="1"/>
    <col min="1793" max="1796" width="11.453125" style="50"/>
    <col min="1797" max="1797" width="12" style="50" bestFit="1" customWidth="1"/>
    <col min="1798" max="1798" width="16.1796875" style="50" customWidth="1"/>
    <col min="1799" max="1799" width="15.26953125" style="50" customWidth="1"/>
    <col min="1800" max="1800" width="16.54296875" style="50" customWidth="1"/>
    <col min="1801" max="1802" width="15.7265625" style="50" customWidth="1"/>
    <col min="1803" max="1803" width="13.1796875" style="50" customWidth="1"/>
    <col min="1804" max="2045" width="11.453125" style="50"/>
    <col min="2046" max="2046" width="2.54296875" style="50" customWidth="1"/>
    <col min="2047" max="2047" width="9.453125" style="50" bestFit="1" customWidth="1"/>
    <col min="2048" max="2048" width="28.26953125" style="50" customWidth="1"/>
    <col min="2049" max="2052" width="11.453125" style="50"/>
    <col min="2053" max="2053" width="12" style="50" bestFit="1" customWidth="1"/>
    <col min="2054" max="2054" width="16.1796875" style="50" customWidth="1"/>
    <col min="2055" max="2055" width="15.26953125" style="50" customWidth="1"/>
    <col min="2056" max="2056" width="16.54296875" style="50" customWidth="1"/>
    <col min="2057" max="2058" width="15.7265625" style="50" customWidth="1"/>
    <col min="2059" max="2059" width="13.1796875" style="50" customWidth="1"/>
    <col min="2060" max="2301" width="11.453125" style="50"/>
    <col min="2302" max="2302" width="2.54296875" style="50" customWidth="1"/>
    <col min="2303" max="2303" width="9.453125" style="50" bestFit="1" customWidth="1"/>
    <col min="2304" max="2304" width="28.26953125" style="50" customWidth="1"/>
    <col min="2305" max="2308" width="11.453125" style="50"/>
    <col min="2309" max="2309" width="12" style="50" bestFit="1" customWidth="1"/>
    <col min="2310" max="2310" width="16.1796875" style="50" customWidth="1"/>
    <col min="2311" max="2311" width="15.26953125" style="50" customWidth="1"/>
    <col min="2312" max="2312" width="16.54296875" style="50" customWidth="1"/>
    <col min="2313" max="2314" width="15.7265625" style="50" customWidth="1"/>
    <col min="2315" max="2315" width="13.1796875" style="50" customWidth="1"/>
    <col min="2316" max="2557" width="11.453125" style="50"/>
    <col min="2558" max="2558" width="2.54296875" style="50" customWidth="1"/>
    <col min="2559" max="2559" width="9.453125" style="50" bestFit="1" customWidth="1"/>
    <col min="2560" max="2560" width="28.26953125" style="50" customWidth="1"/>
    <col min="2561" max="2564" width="11.453125" style="50"/>
    <col min="2565" max="2565" width="12" style="50" bestFit="1" customWidth="1"/>
    <col min="2566" max="2566" width="16.1796875" style="50" customWidth="1"/>
    <col min="2567" max="2567" width="15.26953125" style="50" customWidth="1"/>
    <col min="2568" max="2568" width="16.54296875" style="50" customWidth="1"/>
    <col min="2569" max="2570" width="15.7265625" style="50" customWidth="1"/>
    <col min="2571" max="2571" width="13.1796875" style="50" customWidth="1"/>
    <col min="2572" max="2813" width="11.453125" style="50"/>
    <col min="2814" max="2814" width="2.54296875" style="50" customWidth="1"/>
    <col min="2815" max="2815" width="9.453125" style="50" bestFit="1" customWidth="1"/>
    <col min="2816" max="2816" width="28.26953125" style="50" customWidth="1"/>
    <col min="2817" max="2820" width="11.453125" style="50"/>
    <col min="2821" max="2821" width="12" style="50" bestFit="1" customWidth="1"/>
    <col min="2822" max="2822" width="16.1796875" style="50" customWidth="1"/>
    <col min="2823" max="2823" width="15.26953125" style="50" customWidth="1"/>
    <col min="2824" max="2824" width="16.54296875" style="50" customWidth="1"/>
    <col min="2825" max="2826" width="15.7265625" style="50" customWidth="1"/>
    <col min="2827" max="2827" width="13.1796875" style="50" customWidth="1"/>
    <col min="2828" max="3069" width="11.453125" style="50"/>
    <col min="3070" max="3070" width="2.54296875" style="50" customWidth="1"/>
    <col min="3071" max="3071" width="9.453125" style="50" bestFit="1" customWidth="1"/>
    <col min="3072" max="3072" width="28.26953125" style="50" customWidth="1"/>
    <col min="3073" max="3076" width="11.453125" style="50"/>
    <col min="3077" max="3077" width="12" style="50" bestFit="1" customWidth="1"/>
    <col min="3078" max="3078" width="16.1796875" style="50" customWidth="1"/>
    <col min="3079" max="3079" width="15.26953125" style="50" customWidth="1"/>
    <col min="3080" max="3080" width="16.54296875" style="50" customWidth="1"/>
    <col min="3081" max="3082" width="15.7265625" style="50" customWidth="1"/>
    <col min="3083" max="3083" width="13.1796875" style="50" customWidth="1"/>
    <col min="3084" max="3325" width="11.453125" style="50"/>
    <col min="3326" max="3326" width="2.54296875" style="50" customWidth="1"/>
    <col min="3327" max="3327" width="9.453125" style="50" bestFit="1" customWidth="1"/>
    <col min="3328" max="3328" width="28.26953125" style="50" customWidth="1"/>
    <col min="3329" max="3332" width="11.453125" style="50"/>
    <col min="3333" max="3333" width="12" style="50" bestFit="1" customWidth="1"/>
    <col min="3334" max="3334" width="16.1796875" style="50" customWidth="1"/>
    <col min="3335" max="3335" width="15.26953125" style="50" customWidth="1"/>
    <col min="3336" max="3336" width="16.54296875" style="50" customWidth="1"/>
    <col min="3337" max="3338" width="15.7265625" style="50" customWidth="1"/>
    <col min="3339" max="3339" width="13.1796875" style="50" customWidth="1"/>
    <col min="3340" max="3581" width="11.453125" style="50"/>
    <col min="3582" max="3582" width="2.54296875" style="50" customWidth="1"/>
    <col min="3583" max="3583" width="9.453125" style="50" bestFit="1" customWidth="1"/>
    <col min="3584" max="3584" width="28.26953125" style="50" customWidth="1"/>
    <col min="3585" max="3588" width="11.453125" style="50"/>
    <col min="3589" max="3589" width="12" style="50" bestFit="1" customWidth="1"/>
    <col min="3590" max="3590" width="16.1796875" style="50" customWidth="1"/>
    <col min="3591" max="3591" width="15.26953125" style="50" customWidth="1"/>
    <col min="3592" max="3592" width="16.54296875" style="50" customWidth="1"/>
    <col min="3593" max="3594" width="15.7265625" style="50" customWidth="1"/>
    <col min="3595" max="3595" width="13.1796875" style="50" customWidth="1"/>
    <col min="3596" max="3837" width="11.453125" style="50"/>
    <col min="3838" max="3838" width="2.54296875" style="50" customWidth="1"/>
    <col min="3839" max="3839" width="9.453125" style="50" bestFit="1" customWidth="1"/>
    <col min="3840" max="3840" width="28.26953125" style="50" customWidth="1"/>
    <col min="3841" max="3844" width="11.453125" style="50"/>
    <col min="3845" max="3845" width="12" style="50" bestFit="1" customWidth="1"/>
    <col min="3846" max="3846" width="16.1796875" style="50" customWidth="1"/>
    <col min="3847" max="3847" width="15.26953125" style="50" customWidth="1"/>
    <col min="3848" max="3848" width="16.54296875" style="50" customWidth="1"/>
    <col min="3849" max="3850" width="15.7265625" style="50" customWidth="1"/>
    <col min="3851" max="3851" width="13.1796875" style="50" customWidth="1"/>
    <col min="3852" max="4093" width="11.453125" style="50"/>
    <col min="4094" max="4094" width="2.54296875" style="50" customWidth="1"/>
    <col min="4095" max="4095" width="9.453125" style="50" bestFit="1" customWidth="1"/>
    <col min="4096" max="4096" width="28.26953125" style="50" customWidth="1"/>
    <col min="4097" max="4100" width="11.453125" style="50"/>
    <col min="4101" max="4101" width="12" style="50" bestFit="1" customWidth="1"/>
    <col min="4102" max="4102" width="16.1796875" style="50" customWidth="1"/>
    <col min="4103" max="4103" width="15.26953125" style="50" customWidth="1"/>
    <col min="4104" max="4104" width="16.54296875" style="50" customWidth="1"/>
    <col min="4105" max="4106" width="15.7265625" style="50" customWidth="1"/>
    <col min="4107" max="4107" width="13.1796875" style="50" customWidth="1"/>
    <col min="4108" max="4349" width="11.453125" style="50"/>
    <col min="4350" max="4350" width="2.54296875" style="50" customWidth="1"/>
    <col min="4351" max="4351" width="9.453125" style="50" bestFit="1" customWidth="1"/>
    <col min="4352" max="4352" width="28.26953125" style="50" customWidth="1"/>
    <col min="4353" max="4356" width="11.453125" style="50"/>
    <col min="4357" max="4357" width="12" style="50" bestFit="1" customWidth="1"/>
    <col min="4358" max="4358" width="16.1796875" style="50" customWidth="1"/>
    <col min="4359" max="4359" width="15.26953125" style="50" customWidth="1"/>
    <col min="4360" max="4360" width="16.54296875" style="50" customWidth="1"/>
    <col min="4361" max="4362" width="15.7265625" style="50" customWidth="1"/>
    <col min="4363" max="4363" width="13.1796875" style="50" customWidth="1"/>
    <col min="4364" max="4605" width="11.453125" style="50"/>
    <col min="4606" max="4606" width="2.54296875" style="50" customWidth="1"/>
    <col min="4607" max="4607" width="9.453125" style="50" bestFit="1" customWidth="1"/>
    <col min="4608" max="4608" width="28.26953125" style="50" customWidth="1"/>
    <col min="4609" max="4612" width="11.453125" style="50"/>
    <col min="4613" max="4613" width="12" style="50" bestFit="1" customWidth="1"/>
    <col min="4614" max="4614" width="16.1796875" style="50" customWidth="1"/>
    <col min="4615" max="4615" width="15.26953125" style="50" customWidth="1"/>
    <col min="4616" max="4616" width="16.54296875" style="50" customWidth="1"/>
    <col min="4617" max="4618" width="15.7265625" style="50" customWidth="1"/>
    <col min="4619" max="4619" width="13.1796875" style="50" customWidth="1"/>
    <col min="4620" max="4861" width="11.453125" style="50"/>
    <col min="4862" max="4862" width="2.54296875" style="50" customWidth="1"/>
    <col min="4863" max="4863" width="9.453125" style="50" bestFit="1" customWidth="1"/>
    <col min="4864" max="4864" width="28.26953125" style="50" customWidth="1"/>
    <col min="4865" max="4868" width="11.453125" style="50"/>
    <col min="4869" max="4869" width="12" style="50" bestFit="1" customWidth="1"/>
    <col min="4870" max="4870" width="16.1796875" style="50" customWidth="1"/>
    <col min="4871" max="4871" width="15.26953125" style="50" customWidth="1"/>
    <col min="4872" max="4872" width="16.54296875" style="50" customWidth="1"/>
    <col min="4873" max="4874" width="15.7265625" style="50" customWidth="1"/>
    <col min="4875" max="4875" width="13.1796875" style="50" customWidth="1"/>
    <col min="4876" max="5117" width="11.453125" style="50"/>
    <col min="5118" max="5118" width="2.54296875" style="50" customWidth="1"/>
    <col min="5119" max="5119" width="9.453125" style="50" bestFit="1" customWidth="1"/>
    <col min="5120" max="5120" width="28.26953125" style="50" customWidth="1"/>
    <col min="5121" max="5124" width="11.453125" style="50"/>
    <col min="5125" max="5125" width="12" style="50" bestFit="1" customWidth="1"/>
    <col min="5126" max="5126" width="16.1796875" style="50" customWidth="1"/>
    <col min="5127" max="5127" width="15.26953125" style="50" customWidth="1"/>
    <col min="5128" max="5128" width="16.54296875" style="50" customWidth="1"/>
    <col min="5129" max="5130" width="15.7265625" style="50" customWidth="1"/>
    <col min="5131" max="5131" width="13.1796875" style="50" customWidth="1"/>
    <col min="5132" max="5373" width="11.453125" style="50"/>
    <col min="5374" max="5374" width="2.54296875" style="50" customWidth="1"/>
    <col min="5375" max="5375" width="9.453125" style="50" bestFit="1" customWidth="1"/>
    <col min="5376" max="5376" width="28.26953125" style="50" customWidth="1"/>
    <col min="5377" max="5380" width="11.453125" style="50"/>
    <col min="5381" max="5381" width="12" style="50" bestFit="1" customWidth="1"/>
    <col min="5382" max="5382" width="16.1796875" style="50" customWidth="1"/>
    <col min="5383" max="5383" width="15.26953125" style="50" customWidth="1"/>
    <col min="5384" max="5384" width="16.54296875" style="50" customWidth="1"/>
    <col min="5385" max="5386" width="15.7265625" style="50" customWidth="1"/>
    <col min="5387" max="5387" width="13.1796875" style="50" customWidth="1"/>
    <col min="5388" max="5629" width="11.453125" style="50"/>
    <col min="5630" max="5630" width="2.54296875" style="50" customWidth="1"/>
    <col min="5631" max="5631" width="9.453125" style="50" bestFit="1" customWidth="1"/>
    <col min="5632" max="5632" width="28.26953125" style="50" customWidth="1"/>
    <col min="5633" max="5636" width="11.453125" style="50"/>
    <col min="5637" max="5637" width="12" style="50" bestFit="1" customWidth="1"/>
    <col min="5638" max="5638" width="16.1796875" style="50" customWidth="1"/>
    <col min="5639" max="5639" width="15.26953125" style="50" customWidth="1"/>
    <col min="5640" max="5640" width="16.54296875" style="50" customWidth="1"/>
    <col min="5641" max="5642" width="15.7265625" style="50" customWidth="1"/>
    <col min="5643" max="5643" width="13.1796875" style="50" customWidth="1"/>
    <col min="5644" max="5885" width="11.453125" style="50"/>
    <col min="5886" max="5886" width="2.54296875" style="50" customWidth="1"/>
    <col min="5887" max="5887" width="9.453125" style="50" bestFit="1" customWidth="1"/>
    <col min="5888" max="5888" width="28.26953125" style="50" customWidth="1"/>
    <col min="5889" max="5892" width="11.453125" style="50"/>
    <col min="5893" max="5893" width="12" style="50" bestFit="1" customWidth="1"/>
    <col min="5894" max="5894" width="16.1796875" style="50" customWidth="1"/>
    <col min="5895" max="5895" width="15.26953125" style="50" customWidth="1"/>
    <col min="5896" max="5896" width="16.54296875" style="50" customWidth="1"/>
    <col min="5897" max="5898" width="15.7265625" style="50" customWidth="1"/>
    <col min="5899" max="5899" width="13.1796875" style="50" customWidth="1"/>
    <col min="5900" max="6141" width="11.453125" style="50"/>
    <col min="6142" max="6142" width="2.54296875" style="50" customWidth="1"/>
    <col min="6143" max="6143" width="9.453125" style="50" bestFit="1" customWidth="1"/>
    <col min="6144" max="6144" width="28.26953125" style="50" customWidth="1"/>
    <col min="6145" max="6148" width="11.453125" style="50"/>
    <col min="6149" max="6149" width="12" style="50" bestFit="1" customWidth="1"/>
    <col min="6150" max="6150" width="16.1796875" style="50" customWidth="1"/>
    <col min="6151" max="6151" width="15.26953125" style="50" customWidth="1"/>
    <col min="6152" max="6152" width="16.54296875" style="50" customWidth="1"/>
    <col min="6153" max="6154" width="15.7265625" style="50" customWidth="1"/>
    <col min="6155" max="6155" width="13.1796875" style="50" customWidth="1"/>
    <col min="6156" max="6397" width="11.453125" style="50"/>
    <col min="6398" max="6398" width="2.54296875" style="50" customWidth="1"/>
    <col min="6399" max="6399" width="9.453125" style="50" bestFit="1" customWidth="1"/>
    <col min="6400" max="6400" width="28.26953125" style="50" customWidth="1"/>
    <col min="6401" max="6404" width="11.453125" style="50"/>
    <col min="6405" max="6405" width="12" style="50" bestFit="1" customWidth="1"/>
    <col min="6406" max="6406" width="16.1796875" style="50" customWidth="1"/>
    <col min="6407" max="6407" width="15.26953125" style="50" customWidth="1"/>
    <col min="6408" max="6408" width="16.54296875" style="50" customWidth="1"/>
    <col min="6409" max="6410" width="15.7265625" style="50" customWidth="1"/>
    <col min="6411" max="6411" width="13.1796875" style="50" customWidth="1"/>
    <col min="6412" max="6653" width="11.453125" style="50"/>
    <col min="6654" max="6654" width="2.54296875" style="50" customWidth="1"/>
    <col min="6655" max="6655" width="9.453125" style="50" bestFit="1" customWidth="1"/>
    <col min="6656" max="6656" width="28.26953125" style="50" customWidth="1"/>
    <col min="6657" max="6660" width="11.453125" style="50"/>
    <col min="6661" max="6661" width="12" style="50" bestFit="1" customWidth="1"/>
    <col min="6662" max="6662" width="16.1796875" style="50" customWidth="1"/>
    <col min="6663" max="6663" width="15.26953125" style="50" customWidth="1"/>
    <col min="6664" max="6664" width="16.54296875" style="50" customWidth="1"/>
    <col min="6665" max="6666" width="15.7265625" style="50" customWidth="1"/>
    <col min="6667" max="6667" width="13.1796875" style="50" customWidth="1"/>
    <col min="6668" max="6909" width="11.453125" style="50"/>
    <col min="6910" max="6910" width="2.54296875" style="50" customWidth="1"/>
    <col min="6911" max="6911" width="9.453125" style="50" bestFit="1" customWidth="1"/>
    <col min="6912" max="6912" width="28.26953125" style="50" customWidth="1"/>
    <col min="6913" max="6916" width="11.453125" style="50"/>
    <col min="6917" max="6917" width="12" style="50" bestFit="1" customWidth="1"/>
    <col min="6918" max="6918" width="16.1796875" style="50" customWidth="1"/>
    <col min="6919" max="6919" width="15.26953125" style="50" customWidth="1"/>
    <col min="6920" max="6920" width="16.54296875" style="50" customWidth="1"/>
    <col min="6921" max="6922" width="15.7265625" style="50" customWidth="1"/>
    <col min="6923" max="6923" width="13.1796875" style="50" customWidth="1"/>
    <col min="6924" max="7165" width="11.453125" style="50"/>
    <col min="7166" max="7166" width="2.54296875" style="50" customWidth="1"/>
    <col min="7167" max="7167" width="9.453125" style="50" bestFit="1" customWidth="1"/>
    <col min="7168" max="7168" width="28.26953125" style="50" customWidth="1"/>
    <col min="7169" max="7172" width="11.453125" style="50"/>
    <col min="7173" max="7173" width="12" style="50" bestFit="1" customWidth="1"/>
    <col min="7174" max="7174" width="16.1796875" style="50" customWidth="1"/>
    <col min="7175" max="7175" width="15.26953125" style="50" customWidth="1"/>
    <col min="7176" max="7176" width="16.54296875" style="50" customWidth="1"/>
    <col min="7177" max="7178" width="15.7265625" style="50" customWidth="1"/>
    <col min="7179" max="7179" width="13.1796875" style="50" customWidth="1"/>
    <col min="7180" max="7421" width="11.453125" style="50"/>
    <col min="7422" max="7422" width="2.54296875" style="50" customWidth="1"/>
    <col min="7423" max="7423" width="9.453125" style="50" bestFit="1" customWidth="1"/>
    <col min="7424" max="7424" width="28.26953125" style="50" customWidth="1"/>
    <col min="7425" max="7428" width="11.453125" style="50"/>
    <col min="7429" max="7429" width="12" style="50" bestFit="1" customWidth="1"/>
    <col min="7430" max="7430" width="16.1796875" style="50" customWidth="1"/>
    <col min="7431" max="7431" width="15.26953125" style="50" customWidth="1"/>
    <col min="7432" max="7432" width="16.54296875" style="50" customWidth="1"/>
    <col min="7433" max="7434" width="15.7265625" style="50" customWidth="1"/>
    <col min="7435" max="7435" width="13.1796875" style="50" customWidth="1"/>
    <col min="7436" max="7677" width="11.453125" style="50"/>
    <col min="7678" max="7678" width="2.54296875" style="50" customWidth="1"/>
    <col min="7679" max="7679" width="9.453125" style="50" bestFit="1" customWidth="1"/>
    <col min="7680" max="7680" width="28.26953125" style="50" customWidth="1"/>
    <col min="7681" max="7684" width="11.453125" style="50"/>
    <col min="7685" max="7685" width="12" style="50" bestFit="1" customWidth="1"/>
    <col min="7686" max="7686" width="16.1796875" style="50" customWidth="1"/>
    <col min="7687" max="7687" width="15.26953125" style="50" customWidth="1"/>
    <col min="7688" max="7688" width="16.54296875" style="50" customWidth="1"/>
    <col min="7689" max="7690" width="15.7265625" style="50" customWidth="1"/>
    <col min="7691" max="7691" width="13.1796875" style="50" customWidth="1"/>
    <col min="7692" max="7933" width="11.453125" style="50"/>
    <col min="7934" max="7934" width="2.54296875" style="50" customWidth="1"/>
    <col min="7935" max="7935" width="9.453125" style="50" bestFit="1" customWidth="1"/>
    <col min="7936" max="7936" width="28.26953125" style="50" customWidth="1"/>
    <col min="7937" max="7940" width="11.453125" style="50"/>
    <col min="7941" max="7941" width="12" style="50" bestFit="1" customWidth="1"/>
    <col min="7942" max="7942" width="16.1796875" style="50" customWidth="1"/>
    <col min="7943" max="7943" width="15.26953125" style="50" customWidth="1"/>
    <col min="7944" max="7944" width="16.54296875" style="50" customWidth="1"/>
    <col min="7945" max="7946" width="15.7265625" style="50" customWidth="1"/>
    <col min="7947" max="7947" width="13.1796875" style="50" customWidth="1"/>
    <col min="7948" max="8189" width="11.453125" style="50"/>
    <col min="8190" max="8190" width="2.54296875" style="50" customWidth="1"/>
    <col min="8191" max="8191" width="9.453125" style="50" bestFit="1" customWidth="1"/>
    <col min="8192" max="8192" width="28.26953125" style="50" customWidth="1"/>
    <col min="8193" max="8196" width="11.453125" style="50"/>
    <col min="8197" max="8197" width="12" style="50" bestFit="1" customWidth="1"/>
    <col min="8198" max="8198" width="16.1796875" style="50" customWidth="1"/>
    <col min="8199" max="8199" width="15.26953125" style="50" customWidth="1"/>
    <col min="8200" max="8200" width="16.54296875" style="50" customWidth="1"/>
    <col min="8201" max="8202" width="15.7265625" style="50" customWidth="1"/>
    <col min="8203" max="8203" width="13.1796875" style="50" customWidth="1"/>
    <col min="8204" max="8445" width="11.453125" style="50"/>
    <col min="8446" max="8446" width="2.54296875" style="50" customWidth="1"/>
    <col min="8447" max="8447" width="9.453125" style="50" bestFit="1" customWidth="1"/>
    <col min="8448" max="8448" width="28.26953125" style="50" customWidth="1"/>
    <col min="8449" max="8452" width="11.453125" style="50"/>
    <col min="8453" max="8453" width="12" style="50" bestFit="1" customWidth="1"/>
    <col min="8454" max="8454" width="16.1796875" style="50" customWidth="1"/>
    <col min="8455" max="8455" width="15.26953125" style="50" customWidth="1"/>
    <col min="8456" max="8456" width="16.54296875" style="50" customWidth="1"/>
    <col min="8457" max="8458" width="15.7265625" style="50" customWidth="1"/>
    <col min="8459" max="8459" width="13.1796875" style="50" customWidth="1"/>
    <col min="8460" max="8701" width="11.453125" style="50"/>
    <col min="8702" max="8702" width="2.54296875" style="50" customWidth="1"/>
    <col min="8703" max="8703" width="9.453125" style="50" bestFit="1" customWidth="1"/>
    <col min="8704" max="8704" width="28.26953125" style="50" customWidth="1"/>
    <col min="8705" max="8708" width="11.453125" style="50"/>
    <col min="8709" max="8709" width="12" style="50" bestFit="1" customWidth="1"/>
    <col min="8710" max="8710" width="16.1796875" style="50" customWidth="1"/>
    <col min="8711" max="8711" width="15.26953125" style="50" customWidth="1"/>
    <col min="8712" max="8712" width="16.54296875" style="50" customWidth="1"/>
    <col min="8713" max="8714" width="15.7265625" style="50" customWidth="1"/>
    <col min="8715" max="8715" width="13.1796875" style="50" customWidth="1"/>
    <col min="8716" max="8957" width="11.453125" style="50"/>
    <col min="8958" max="8958" width="2.54296875" style="50" customWidth="1"/>
    <col min="8959" max="8959" width="9.453125" style="50" bestFit="1" customWidth="1"/>
    <col min="8960" max="8960" width="28.26953125" style="50" customWidth="1"/>
    <col min="8961" max="8964" width="11.453125" style="50"/>
    <col min="8965" max="8965" width="12" style="50" bestFit="1" customWidth="1"/>
    <col min="8966" max="8966" width="16.1796875" style="50" customWidth="1"/>
    <col min="8967" max="8967" width="15.26953125" style="50" customWidth="1"/>
    <col min="8968" max="8968" width="16.54296875" style="50" customWidth="1"/>
    <col min="8969" max="8970" width="15.7265625" style="50" customWidth="1"/>
    <col min="8971" max="8971" width="13.1796875" style="50" customWidth="1"/>
    <col min="8972" max="9213" width="11.453125" style="50"/>
    <col min="9214" max="9214" width="2.54296875" style="50" customWidth="1"/>
    <col min="9215" max="9215" width="9.453125" style="50" bestFit="1" customWidth="1"/>
    <col min="9216" max="9216" width="28.26953125" style="50" customWidth="1"/>
    <col min="9217" max="9220" width="11.453125" style="50"/>
    <col min="9221" max="9221" width="12" style="50" bestFit="1" customWidth="1"/>
    <col min="9222" max="9222" width="16.1796875" style="50" customWidth="1"/>
    <col min="9223" max="9223" width="15.26953125" style="50" customWidth="1"/>
    <col min="9224" max="9224" width="16.54296875" style="50" customWidth="1"/>
    <col min="9225" max="9226" width="15.7265625" style="50" customWidth="1"/>
    <col min="9227" max="9227" width="13.1796875" style="50" customWidth="1"/>
    <col min="9228" max="9469" width="11.453125" style="50"/>
    <col min="9470" max="9470" width="2.54296875" style="50" customWidth="1"/>
    <col min="9471" max="9471" width="9.453125" style="50" bestFit="1" customWidth="1"/>
    <col min="9472" max="9472" width="28.26953125" style="50" customWidth="1"/>
    <col min="9473" max="9476" width="11.453125" style="50"/>
    <col min="9477" max="9477" width="12" style="50" bestFit="1" customWidth="1"/>
    <col min="9478" max="9478" width="16.1796875" style="50" customWidth="1"/>
    <col min="9479" max="9479" width="15.26953125" style="50" customWidth="1"/>
    <col min="9480" max="9480" width="16.54296875" style="50" customWidth="1"/>
    <col min="9481" max="9482" width="15.7265625" style="50" customWidth="1"/>
    <col min="9483" max="9483" width="13.1796875" style="50" customWidth="1"/>
    <col min="9484" max="9725" width="11.453125" style="50"/>
    <col min="9726" max="9726" width="2.54296875" style="50" customWidth="1"/>
    <col min="9727" max="9727" width="9.453125" style="50" bestFit="1" customWidth="1"/>
    <col min="9728" max="9728" width="28.26953125" style="50" customWidth="1"/>
    <col min="9729" max="9732" width="11.453125" style="50"/>
    <col min="9733" max="9733" width="12" style="50" bestFit="1" customWidth="1"/>
    <col min="9734" max="9734" width="16.1796875" style="50" customWidth="1"/>
    <col min="9735" max="9735" width="15.26953125" style="50" customWidth="1"/>
    <col min="9736" max="9736" width="16.54296875" style="50" customWidth="1"/>
    <col min="9737" max="9738" width="15.7265625" style="50" customWidth="1"/>
    <col min="9739" max="9739" width="13.1796875" style="50" customWidth="1"/>
    <col min="9740" max="9981" width="11.453125" style="50"/>
    <col min="9982" max="9982" width="2.54296875" style="50" customWidth="1"/>
    <col min="9983" max="9983" width="9.453125" style="50" bestFit="1" customWidth="1"/>
    <col min="9984" max="9984" width="28.26953125" style="50" customWidth="1"/>
    <col min="9985" max="9988" width="11.453125" style="50"/>
    <col min="9989" max="9989" width="12" style="50" bestFit="1" customWidth="1"/>
    <col min="9990" max="9990" width="16.1796875" style="50" customWidth="1"/>
    <col min="9991" max="9991" width="15.26953125" style="50" customWidth="1"/>
    <col min="9992" max="9992" width="16.54296875" style="50" customWidth="1"/>
    <col min="9993" max="9994" width="15.7265625" style="50" customWidth="1"/>
    <col min="9995" max="9995" width="13.1796875" style="50" customWidth="1"/>
    <col min="9996" max="10237" width="11.453125" style="50"/>
    <col min="10238" max="10238" width="2.54296875" style="50" customWidth="1"/>
    <col min="10239" max="10239" width="9.453125" style="50" bestFit="1" customWidth="1"/>
    <col min="10240" max="10240" width="28.26953125" style="50" customWidth="1"/>
    <col min="10241" max="10244" width="11.453125" style="50"/>
    <col min="10245" max="10245" width="12" style="50" bestFit="1" customWidth="1"/>
    <col min="10246" max="10246" width="16.1796875" style="50" customWidth="1"/>
    <col min="10247" max="10247" width="15.26953125" style="50" customWidth="1"/>
    <col min="10248" max="10248" width="16.54296875" style="50" customWidth="1"/>
    <col min="10249" max="10250" width="15.7265625" style="50" customWidth="1"/>
    <col min="10251" max="10251" width="13.1796875" style="50" customWidth="1"/>
    <col min="10252" max="10493" width="11.453125" style="50"/>
    <col min="10494" max="10494" width="2.54296875" style="50" customWidth="1"/>
    <col min="10495" max="10495" width="9.453125" style="50" bestFit="1" customWidth="1"/>
    <col min="10496" max="10496" width="28.26953125" style="50" customWidth="1"/>
    <col min="10497" max="10500" width="11.453125" style="50"/>
    <col min="10501" max="10501" width="12" style="50" bestFit="1" customWidth="1"/>
    <col min="10502" max="10502" width="16.1796875" style="50" customWidth="1"/>
    <col min="10503" max="10503" width="15.26953125" style="50" customWidth="1"/>
    <col min="10504" max="10504" width="16.54296875" style="50" customWidth="1"/>
    <col min="10505" max="10506" width="15.7265625" style="50" customWidth="1"/>
    <col min="10507" max="10507" width="13.1796875" style="50" customWidth="1"/>
    <col min="10508" max="10749" width="11.453125" style="50"/>
    <col min="10750" max="10750" width="2.54296875" style="50" customWidth="1"/>
    <col min="10751" max="10751" width="9.453125" style="50" bestFit="1" customWidth="1"/>
    <col min="10752" max="10752" width="28.26953125" style="50" customWidth="1"/>
    <col min="10753" max="10756" width="11.453125" style="50"/>
    <col min="10757" max="10757" width="12" style="50" bestFit="1" customWidth="1"/>
    <col min="10758" max="10758" width="16.1796875" style="50" customWidth="1"/>
    <col min="10759" max="10759" width="15.26953125" style="50" customWidth="1"/>
    <col min="10760" max="10760" width="16.54296875" style="50" customWidth="1"/>
    <col min="10761" max="10762" width="15.7265625" style="50" customWidth="1"/>
    <col min="10763" max="10763" width="13.1796875" style="50" customWidth="1"/>
    <col min="10764" max="11005" width="11.453125" style="50"/>
    <col min="11006" max="11006" width="2.54296875" style="50" customWidth="1"/>
    <col min="11007" max="11007" width="9.453125" style="50" bestFit="1" customWidth="1"/>
    <col min="11008" max="11008" width="28.26953125" style="50" customWidth="1"/>
    <col min="11009" max="11012" width="11.453125" style="50"/>
    <col min="11013" max="11013" width="12" style="50" bestFit="1" customWidth="1"/>
    <col min="11014" max="11014" width="16.1796875" style="50" customWidth="1"/>
    <col min="11015" max="11015" width="15.26953125" style="50" customWidth="1"/>
    <col min="11016" max="11016" width="16.54296875" style="50" customWidth="1"/>
    <col min="11017" max="11018" width="15.7265625" style="50" customWidth="1"/>
    <col min="11019" max="11019" width="13.1796875" style="50" customWidth="1"/>
    <col min="11020" max="11261" width="11.453125" style="50"/>
    <col min="11262" max="11262" width="2.54296875" style="50" customWidth="1"/>
    <col min="11263" max="11263" width="9.453125" style="50" bestFit="1" customWidth="1"/>
    <col min="11264" max="11264" width="28.26953125" style="50" customWidth="1"/>
    <col min="11265" max="11268" width="11.453125" style="50"/>
    <col min="11269" max="11269" width="12" style="50" bestFit="1" customWidth="1"/>
    <col min="11270" max="11270" width="16.1796875" style="50" customWidth="1"/>
    <col min="11271" max="11271" width="15.26953125" style="50" customWidth="1"/>
    <col min="11272" max="11272" width="16.54296875" style="50" customWidth="1"/>
    <col min="11273" max="11274" width="15.7265625" style="50" customWidth="1"/>
    <col min="11275" max="11275" width="13.1796875" style="50" customWidth="1"/>
    <col min="11276" max="11517" width="11.453125" style="50"/>
    <col min="11518" max="11518" width="2.54296875" style="50" customWidth="1"/>
    <col min="11519" max="11519" width="9.453125" style="50" bestFit="1" customWidth="1"/>
    <col min="11520" max="11520" width="28.26953125" style="50" customWidth="1"/>
    <col min="11521" max="11524" width="11.453125" style="50"/>
    <col min="11525" max="11525" width="12" style="50" bestFit="1" customWidth="1"/>
    <col min="11526" max="11526" width="16.1796875" style="50" customWidth="1"/>
    <col min="11527" max="11527" width="15.26953125" style="50" customWidth="1"/>
    <col min="11528" max="11528" width="16.54296875" style="50" customWidth="1"/>
    <col min="11529" max="11530" width="15.7265625" style="50" customWidth="1"/>
    <col min="11531" max="11531" width="13.1796875" style="50" customWidth="1"/>
    <col min="11532" max="11773" width="11.453125" style="50"/>
    <col min="11774" max="11774" width="2.54296875" style="50" customWidth="1"/>
    <col min="11775" max="11775" width="9.453125" style="50" bestFit="1" customWidth="1"/>
    <col min="11776" max="11776" width="28.26953125" style="50" customWidth="1"/>
    <col min="11777" max="11780" width="11.453125" style="50"/>
    <col min="11781" max="11781" width="12" style="50" bestFit="1" customWidth="1"/>
    <col min="11782" max="11782" width="16.1796875" style="50" customWidth="1"/>
    <col min="11783" max="11783" width="15.26953125" style="50" customWidth="1"/>
    <col min="11784" max="11784" width="16.54296875" style="50" customWidth="1"/>
    <col min="11785" max="11786" width="15.7265625" style="50" customWidth="1"/>
    <col min="11787" max="11787" width="13.1796875" style="50" customWidth="1"/>
    <col min="11788" max="12029" width="11.453125" style="50"/>
    <col min="12030" max="12030" width="2.54296875" style="50" customWidth="1"/>
    <col min="12031" max="12031" width="9.453125" style="50" bestFit="1" customWidth="1"/>
    <col min="12032" max="12032" width="28.26953125" style="50" customWidth="1"/>
    <col min="12033" max="12036" width="11.453125" style="50"/>
    <col min="12037" max="12037" width="12" style="50" bestFit="1" customWidth="1"/>
    <col min="12038" max="12038" width="16.1796875" style="50" customWidth="1"/>
    <col min="12039" max="12039" width="15.26953125" style="50" customWidth="1"/>
    <col min="12040" max="12040" width="16.54296875" style="50" customWidth="1"/>
    <col min="12041" max="12042" width="15.7265625" style="50" customWidth="1"/>
    <col min="12043" max="12043" width="13.1796875" style="50" customWidth="1"/>
    <col min="12044" max="12285" width="11.453125" style="50"/>
    <col min="12286" max="12286" width="2.54296875" style="50" customWidth="1"/>
    <col min="12287" max="12287" width="9.453125" style="50" bestFit="1" customWidth="1"/>
    <col min="12288" max="12288" width="28.26953125" style="50" customWidth="1"/>
    <col min="12289" max="12292" width="11.453125" style="50"/>
    <col min="12293" max="12293" width="12" style="50" bestFit="1" customWidth="1"/>
    <col min="12294" max="12294" width="16.1796875" style="50" customWidth="1"/>
    <col min="12295" max="12295" width="15.26953125" style="50" customWidth="1"/>
    <col min="12296" max="12296" width="16.54296875" style="50" customWidth="1"/>
    <col min="12297" max="12298" width="15.7265625" style="50" customWidth="1"/>
    <col min="12299" max="12299" width="13.1796875" style="50" customWidth="1"/>
    <col min="12300" max="12541" width="11.453125" style="50"/>
    <col min="12542" max="12542" width="2.54296875" style="50" customWidth="1"/>
    <col min="12543" max="12543" width="9.453125" style="50" bestFit="1" customWidth="1"/>
    <col min="12544" max="12544" width="28.26953125" style="50" customWidth="1"/>
    <col min="12545" max="12548" width="11.453125" style="50"/>
    <col min="12549" max="12549" width="12" style="50" bestFit="1" customWidth="1"/>
    <col min="12550" max="12550" width="16.1796875" style="50" customWidth="1"/>
    <col min="12551" max="12551" width="15.26953125" style="50" customWidth="1"/>
    <col min="12552" max="12552" width="16.54296875" style="50" customWidth="1"/>
    <col min="12553" max="12554" width="15.7265625" style="50" customWidth="1"/>
    <col min="12555" max="12555" width="13.1796875" style="50" customWidth="1"/>
    <col min="12556" max="12797" width="11.453125" style="50"/>
    <col min="12798" max="12798" width="2.54296875" style="50" customWidth="1"/>
    <col min="12799" max="12799" width="9.453125" style="50" bestFit="1" customWidth="1"/>
    <col min="12800" max="12800" width="28.26953125" style="50" customWidth="1"/>
    <col min="12801" max="12804" width="11.453125" style="50"/>
    <col min="12805" max="12805" width="12" style="50" bestFit="1" customWidth="1"/>
    <col min="12806" max="12806" width="16.1796875" style="50" customWidth="1"/>
    <col min="12807" max="12807" width="15.26953125" style="50" customWidth="1"/>
    <col min="12808" max="12808" width="16.54296875" style="50" customWidth="1"/>
    <col min="12809" max="12810" width="15.7265625" style="50" customWidth="1"/>
    <col min="12811" max="12811" width="13.1796875" style="50" customWidth="1"/>
    <col min="12812" max="13053" width="11.453125" style="50"/>
    <col min="13054" max="13054" width="2.54296875" style="50" customWidth="1"/>
    <col min="13055" max="13055" width="9.453125" style="50" bestFit="1" customWidth="1"/>
    <col min="13056" max="13056" width="28.26953125" style="50" customWidth="1"/>
    <col min="13057" max="13060" width="11.453125" style="50"/>
    <col min="13061" max="13061" width="12" style="50" bestFit="1" customWidth="1"/>
    <col min="13062" max="13062" width="16.1796875" style="50" customWidth="1"/>
    <col min="13063" max="13063" width="15.26953125" style="50" customWidth="1"/>
    <col min="13064" max="13064" width="16.54296875" style="50" customWidth="1"/>
    <col min="13065" max="13066" width="15.7265625" style="50" customWidth="1"/>
    <col min="13067" max="13067" width="13.1796875" style="50" customWidth="1"/>
    <col min="13068" max="13309" width="11.453125" style="50"/>
    <col min="13310" max="13310" width="2.54296875" style="50" customWidth="1"/>
    <col min="13311" max="13311" width="9.453125" style="50" bestFit="1" customWidth="1"/>
    <col min="13312" max="13312" width="28.26953125" style="50" customWidth="1"/>
    <col min="13313" max="13316" width="11.453125" style="50"/>
    <col min="13317" max="13317" width="12" style="50" bestFit="1" customWidth="1"/>
    <col min="13318" max="13318" width="16.1796875" style="50" customWidth="1"/>
    <col min="13319" max="13319" width="15.26953125" style="50" customWidth="1"/>
    <col min="13320" max="13320" width="16.54296875" style="50" customWidth="1"/>
    <col min="13321" max="13322" width="15.7265625" style="50" customWidth="1"/>
    <col min="13323" max="13323" width="13.1796875" style="50" customWidth="1"/>
    <col min="13324" max="13565" width="11.453125" style="50"/>
    <col min="13566" max="13566" width="2.54296875" style="50" customWidth="1"/>
    <col min="13567" max="13567" width="9.453125" style="50" bestFit="1" customWidth="1"/>
    <col min="13568" max="13568" width="28.26953125" style="50" customWidth="1"/>
    <col min="13569" max="13572" width="11.453125" style="50"/>
    <col min="13573" max="13573" width="12" style="50" bestFit="1" customWidth="1"/>
    <col min="13574" max="13574" width="16.1796875" style="50" customWidth="1"/>
    <col min="13575" max="13575" width="15.26953125" style="50" customWidth="1"/>
    <col min="13576" max="13576" width="16.54296875" style="50" customWidth="1"/>
    <col min="13577" max="13578" width="15.7265625" style="50" customWidth="1"/>
    <col min="13579" max="13579" width="13.1796875" style="50" customWidth="1"/>
    <col min="13580" max="13821" width="11.453125" style="50"/>
    <col min="13822" max="13822" width="2.54296875" style="50" customWidth="1"/>
    <col min="13823" max="13823" width="9.453125" style="50" bestFit="1" customWidth="1"/>
    <col min="13824" max="13824" width="28.26953125" style="50" customWidth="1"/>
    <col min="13825" max="13828" width="11.453125" style="50"/>
    <col min="13829" max="13829" width="12" style="50" bestFit="1" customWidth="1"/>
    <col min="13830" max="13830" width="16.1796875" style="50" customWidth="1"/>
    <col min="13831" max="13831" width="15.26953125" style="50" customWidth="1"/>
    <col min="13832" max="13832" width="16.54296875" style="50" customWidth="1"/>
    <col min="13833" max="13834" width="15.7265625" style="50" customWidth="1"/>
    <col min="13835" max="13835" width="13.1796875" style="50" customWidth="1"/>
    <col min="13836" max="14077" width="11.453125" style="50"/>
    <col min="14078" max="14078" width="2.54296875" style="50" customWidth="1"/>
    <col min="14079" max="14079" width="9.453125" style="50" bestFit="1" customWidth="1"/>
    <col min="14080" max="14080" width="28.26953125" style="50" customWidth="1"/>
    <col min="14081" max="14084" width="11.453125" style="50"/>
    <col min="14085" max="14085" width="12" style="50" bestFit="1" customWidth="1"/>
    <col min="14086" max="14086" width="16.1796875" style="50" customWidth="1"/>
    <col min="14087" max="14087" width="15.26953125" style="50" customWidth="1"/>
    <col min="14088" max="14088" width="16.54296875" style="50" customWidth="1"/>
    <col min="14089" max="14090" width="15.7265625" style="50" customWidth="1"/>
    <col min="14091" max="14091" width="13.1796875" style="50" customWidth="1"/>
    <col min="14092" max="14333" width="11.453125" style="50"/>
    <col min="14334" max="14334" width="2.54296875" style="50" customWidth="1"/>
    <col min="14335" max="14335" width="9.453125" style="50" bestFit="1" customWidth="1"/>
    <col min="14336" max="14336" width="28.26953125" style="50" customWidth="1"/>
    <col min="14337" max="14340" width="11.453125" style="50"/>
    <col min="14341" max="14341" width="12" style="50" bestFit="1" customWidth="1"/>
    <col min="14342" max="14342" width="16.1796875" style="50" customWidth="1"/>
    <col min="14343" max="14343" width="15.26953125" style="50" customWidth="1"/>
    <col min="14344" max="14344" width="16.54296875" style="50" customWidth="1"/>
    <col min="14345" max="14346" width="15.7265625" style="50" customWidth="1"/>
    <col min="14347" max="14347" width="13.1796875" style="50" customWidth="1"/>
    <col min="14348" max="14589" width="11.453125" style="50"/>
    <col min="14590" max="14590" width="2.54296875" style="50" customWidth="1"/>
    <col min="14591" max="14591" width="9.453125" style="50" bestFit="1" customWidth="1"/>
    <col min="14592" max="14592" width="28.26953125" style="50" customWidth="1"/>
    <col min="14593" max="14596" width="11.453125" style="50"/>
    <col min="14597" max="14597" width="12" style="50" bestFit="1" customWidth="1"/>
    <col min="14598" max="14598" width="16.1796875" style="50" customWidth="1"/>
    <col min="14599" max="14599" width="15.26953125" style="50" customWidth="1"/>
    <col min="14600" max="14600" width="16.54296875" style="50" customWidth="1"/>
    <col min="14601" max="14602" width="15.7265625" style="50" customWidth="1"/>
    <col min="14603" max="14603" width="13.1796875" style="50" customWidth="1"/>
    <col min="14604" max="14845" width="11.453125" style="50"/>
    <col min="14846" max="14846" width="2.54296875" style="50" customWidth="1"/>
    <col min="14847" max="14847" width="9.453125" style="50" bestFit="1" customWidth="1"/>
    <col min="14848" max="14848" width="28.26953125" style="50" customWidth="1"/>
    <col min="14849" max="14852" width="11.453125" style="50"/>
    <col min="14853" max="14853" width="12" style="50" bestFit="1" customWidth="1"/>
    <col min="14854" max="14854" width="16.1796875" style="50" customWidth="1"/>
    <col min="14855" max="14855" width="15.26953125" style="50" customWidth="1"/>
    <col min="14856" max="14856" width="16.54296875" style="50" customWidth="1"/>
    <col min="14857" max="14858" width="15.7265625" style="50" customWidth="1"/>
    <col min="14859" max="14859" width="13.1796875" style="50" customWidth="1"/>
    <col min="14860" max="15101" width="11.453125" style="50"/>
    <col min="15102" max="15102" width="2.54296875" style="50" customWidth="1"/>
    <col min="15103" max="15103" width="9.453125" style="50" bestFit="1" customWidth="1"/>
    <col min="15104" max="15104" width="28.26953125" style="50" customWidth="1"/>
    <col min="15105" max="15108" width="11.453125" style="50"/>
    <col min="15109" max="15109" width="12" style="50" bestFit="1" customWidth="1"/>
    <col min="15110" max="15110" width="16.1796875" style="50" customWidth="1"/>
    <col min="15111" max="15111" width="15.26953125" style="50" customWidth="1"/>
    <col min="15112" max="15112" width="16.54296875" style="50" customWidth="1"/>
    <col min="15113" max="15114" width="15.7265625" style="50" customWidth="1"/>
    <col min="15115" max="15115" width="13.1796875" style="50" customWidth="1"/>
    <col min="15116" max="15357" width="11.453125" style="50"/>
    <col min="15358" max="15358" width="2.54296875" style="50" customWidth="1"/>
    <col min="15359" max="15359" width="9.453125" style="50" bestFit="1" customWidth="1"/>
    <col min="15360" max="15360" width="28.26953125" style="50" customWidth="1"/>
    <col min="15361" max="15364" width="11.453125" style="50"/>
    <col min="15365" max="15365" width="12" style="50" bestFit="1" customWidth="1"/>
    <col min="15366" max="15366" width="16.1796875" style="50" customWidth="1"/>
    <col min="15367" max="15367" width="15.26953125" style="50" customWidth="1"/>
    <col min="15368" max="15368" width="16.54296875" style="50" customWidth="1"/>
    <col min="15369" max="15370" width="15.7265625" style="50" customWidth="1"/>
    <col min="15371" max="15371" width="13.1796875" style="50" customWidth="1"/>
    <col min="15372" max="15613" width="11.453125" style="50"/>
    <col min="15614" max="15614" width="2.54296875" style="50" customWidth="1"/>
    <col min="15615" max="15615" width="9.453125" style="50" bestFit="1" customWidth="1"/>
    <col min="15616" max="15616" width="28.26953125" style="50" customWidth="1"/>
    <col min="15617" max="15620" width="11.453125" style="50"/>
    <col min="15621" max="15621" width="12" style="50" bestFit="1" customWidth="1"/>
    <col min="15622" max="15622" width="16.1796875" style="50" customWidth="1"/>
    <col min="15623" max="15623" width="15.26953125" style="50" customWidth="1"/>
    <col min="15624" max="15624" width="16.54296875" style="50" customWidth="1"/>
    <col min="15625" max="15626" width="15.7265625" style="50" customWidth="1"/>
    <col min="15627" max="15627" width="13.1796875" style="50" customWidth="1"/>
    <col min="15628" max="15869" width="11.453125" style="50"/>
    <col min="15870" max="15870" width="2.54296875" style="50" customWidth="1"/>
    <col min="15871" max="15871" width="9.453125" style="50" bestFit="1" customWidth="1"/>
    <col min="15872" max="15872" width="28.26953125" style="50" customWidth="1"/>
    <col min="15873" max="15876" width="11.453125" style="50"/>
    <col min="15877" max="15877" width="12" style="50" bestFit="1" customWidth="1"/>
    <col min="15878" max="15878" width="16.1796875" style="50" customWidth="1"/>
    <col min="15879" max="15879" width="15.26953125" style="50" customWidth="1"/>
    <col min="15880" max="15880" width="16.54296875" style="50" customWidth="1"/>
    <col min="15881" max="15882" width="15.7265625" style="50" customWidth="1"/>
    <col min="15883" max="15883" width="13.1796875" style="50" customWidth="1"/>
    <col min="15884" max="16125" width="11.453125" style="50"/>
    <col min="16126" max="16126" width="2.54296875" style="50" customWidth="1"/>
    <col min="16127" max="16127" width="9.453125" style="50" bestFit="1" customWidth="1"/>
    <col min="16128" max="16128" width="28.26953125" style="50" customWidth="1"/>
    <col min="16129" max="16132" width="11.453125" style="50"/>
    <col min="16133" max="16133" width="12" style="50" bestFit="1" customWidth="1"/>
    <col min="16134" max="16134" width="16.1796875" style="50" customWidth="1"/>
    <col min="16135" max="16135" width="15.26953125" style="50" customWidth="1"/>
    <col min="16136" max="16136" width="16.54296875" style="50" customWidth="1"/>
    <col min="16137" max="16138" width="15.7265625" style="50" customWidth="1"/>
    <col min="16139" max="16139" width="13.1796875" style="50" customWidth="1"/>
    <col min="16140" max="16384" width="11.453125" style="50"/>
  </cols>
  <sheetData>
    <row r="2" spans="1:13" ht="21" x14ac:dyDescent="0.5">
      <c r="A2" s="49"/>
      <c r="B2" s="250"/>
      <c r="C2" s="250"/>
      <c r="D2" s="250"/>
      <c r="E2" s="250"/>
      <c r="F2" s="250"/>
    </row>
    <row r="3" spans="1:13" ht="4" customHeight="1" x14ac:dyDescent="0.35">
      <c r="A3" s="49"/>
      <c r="B3" s="51"/>
      <c r="C3" s="51"/>
      <c r="D3" s="52"/>
      <c r="E3" s="52"/>
      <c r="F3" s="52"/>
    </row>
    <row r="4" spans="1:13" ht="23.25" customHeight="1" x14ac:dyDescent="0.35">
      <c r="A4" s="49"/>
      <c r="B4" s="53"/>
      <c r="C4" s="53"/>
      <c r="D4" s="54"/>
      <c r="E4" s="54"/>
      <c r="F4" s="53"/>
    </row>
    <row r="5" spans="1:13" x14ac:dyDescent="0.35">
      <c r="B5" s="251"/>
      <c r="C5" s="251"/>
      <c r="D5" s="251"/>
      <c r="E5" s="55"/>
      <c r="K5" s="56"/>
      <c r="L5" s="56"/>
    </row>
    <row r="6" spans="1:13" ht="15" customHeight="1" x14ac:dyDescent="0.35">
      <c r="B6" s="50" t="s">
        <v>82</v>
      </c>
      <c r="D6" s="87">
        <f>'Ponto de equilíbrio dinheiro'!H15</f>
        <v>5</v>
      </c>
      <c r="E6" s="253" t="s">
        <v>89</v>
      </c>
      <c r="F6" s="254"/>
      <c r="G6" s="255"/>
      <c r="H6" s="252"/>
      <c r="I6" s="252"/>
      <c r="J6" s="252"/>
      <c r="K6" s="56"/>
      <c r="L6" s="56"/>
    </row>
    <row r="7" spans="1:13" s="57" customFormat="1" ht="43.5" x14ac:dyDescent="0.35">
      <c r="B7" s="58" t="s">
        <v>90</v>
      </c>
      <c r="C7" s="60" t="s">
        <v>20</v>
      </c>
      <c r="D7" s="88" t="s">
        <v>83</v>
      </c>
      <c r="E7" s="59" t="s">
        <v>84</v>
      </c>
      <c r="F7" s="59" t="s">
        <v>85</v>
      </c>
      <c r="G7" s="59" t="s">
        <v>86</v>
      </c>
      <c r="H7" s="60" t="s">
        <v>87</v>
      </c>
      <c r="I7" s="60" t="s">
        <v>88</v>
      </c>
      <c r="J7" s="60" t="s">
        <v>7</v>
      </c>
      <c r="K7" s="61"/>
      <c r="L7" s="62"/>
    </row>
    <row r="8" spans="1:13" x14ac:dyDescent="0.35">
      <c r="B8" s="63" t="str">
        <f>'Custo variável'!$A8</f>
        <v>Arroz</v>
      </c>
      <c r="C8" s="63" t="str">
        <f>'Custo variável'!B8</f>
        <v>Quilo</v>
      </c>
      <c r="D8" s="64">
        <f>'Custo variável'!$G8/'Custo variável'!$G$23</f>
        <v>0.33557046979865773</v>
      </c>
      <c r="E8" s="65">
        <f>F8/$D$6</f>
        <v>0.64212587412587407</v>
      </c>
      <c r="F8" s="65">
        <f>(G8*12)/52</f>
        <v>3.2106293706293703</v>
      </c>
      <c r="G8" s="65">
        <f>'Custos fixos mensais'!$G$45/'Ponto de equilíbrio Produtos'!$J$23*D8</f>
        <v>13.912727272727272</v>
      </c>
      <c r="H8" s="66">
        <f>'Custo variável'!$E8-'Custo variável'!$D8</f>
        <v>300</v>
      </c>
      <c r="I8" s="67">
        <f>'Custo variável'!I8</f>
        <v>0.30000000000000004</v>
      </c>
      <c r="J8" s="68">
        <f>H8*D8</f>
        <v>100.67114093959732</v>
      </c>
      <c r="K8" s="69"/>
      <c r="L8" s="70"/>
      <c r="M8" s="71"/>
    </row>
    <row r="9" spans="1:13" x14ac:dyDescent="0.35">
      <c r="B9" s="63" t="str">
        <f>'Custo variável'!$A9</f>
        <v>Açúcar</v>
      </c>
      <c r="C9" s="63" t="str">
        <f>'Custo variável'!B9</f>
        <v>Quilo</v>
      </c>
      <c r="D9" s="64">
        <f>'Custo variável'!$G9/'Custo variável'!$G$23</f>
        <v>0.26845637583892618</v>
      </c>
      <c r="E9" s="65">
        <f t="shared" ref="E9:E22" si="0">F9/$D$6</f>
        <v>0.51370069930069928</v>
      </c>
      <c r="F9" s="65">
        <f t="shared" ref="F9:F22" si="1">(G9*12)/52</f>
        <v>2.5685034965034963</v>
      </c>
      <c r="G9" s="65">
        <f>'Custos fixos mensais'!$G$45/'Ponto de equilíbrio Produtos'!$J$23*D9</f>
        <v>11.130181818181818</v>
      </c>
      <c r="H9" s="66">
        <f>'Custo variável'!$E9-'Custo variável'!$D9</f>
        <v>200</v>
      </c>
      <c r="I9" s="67">
        <f>'Custo variável'!I9</f>
        <v>0.25</v>
      </c>
      <c r="J9" s="68">
        <f t="shared" ref="J9:J22" si="2">H9*D9</f>
        <v>53.691275167785236</v>
      </c>
      <c r="K9" s="69"/>
      <c r="L9" s="70"/>
      <c r="M9" s="71"/>
    </row>
    <row r="10" spans="1:13" x14ac:dyDescent="0.35">
      <c r="B10" s="63" t="str">
        <f>'Custo variável'!$A10</f>
        <v xml:space="preserve">Ovos </v>
      </c>
      <c r="C10" s="63" t="str">
        <f>'Custo variável'!B10</f>
        <v>Unidades</v>
      </c>
      <c r="D10" s="64">
        <f>'Custo variável'!$G10/'Custo variável'!$G$23</f>
        <v>0.10067114093959731</v>
      </c>
      <c r="E10" s="65">
        <f t="shared" si="0"/>
        <v>0.19263776223776224</v>
      </c>
      <c r="F10" s="65">
        <f t="shared" si="1"/>
        <v>0.96318881118881117</v>
      </c>
      <c r="G10" s="65">
        <f>'Custos fixos mensais'!$G$45/'Ponto de equilíbrio Produtos'!$J$23*D10</f>
        <v>4.1738181818181816</v>
      </c>
      <c r="H10" s="66">
        <f>'Custo variável'!$E10-'Custo variável'!$D10</f>
        <v>80</v>
      </c>
      <c r="I10" s="67">
        <f>'Custo variável'!I10</f>
        <v>0.53333333333333333</v>
      </c>
      <c r="J10" s="68">
        <f t="shared" si="2"/>
        <v>8.0536912751677843</v>
      </c>
      <c r="K10" s="69"/>
      <c r="L10" s="70"/>
      <c r="M10" s="71"/>
    </row>
    <row r="11" spans="1:13" x14ac:dyDescent="0.35">
      <c r="B11" s="63" t="str">
        <f>'Custo variável'!$A11</f>
        <v>Óleo 1 litro</v>
      </c>
      <c r="C11" s="63" t="str">
        <f>'Custo variável'!B11</f>
        <v>Garrafas</v>
      </c>
      <c r="D11" s="64">
        <f>'Custo variável'!$G11/'Custo variável'!$G$23</f>
        <v>0.13422818791946309</v>
      </c>
      <c r="E11" s="65">
        <f t="shared" si="0"/>
        <v>0.25685034965034964</v>
      </c>
      <c r="F11" s="65">
        <f t="shared" si="1"/>
        <v>1.2842517482517481</v>
      </c>
      <c r="G11" s="65">
        <f>'Custos fixos mensais'!$G$45/'Ponto de equilíbrio Produtos'!$J$23*D11</f>
        <v>5.5650909090909089</v>
      </c>
      <c r="H11" s="66">
        <f>'Custo variável'!$E11-'Custo variável'!$D11</f>
        <v>200</v>
      </c>
      <c r="I11" s="67">
        <f>'Custo variável'!I11</f>
        <v>0.19999999999999996</v>
      </c>
      <c r="J11" s="68">
        <f t="shared" si="2"/>
        <v>26.845637583892618</v>
      </c>
      <c r="K11" s="69"/>
      <c r="L11" s="70"/>
      <c r="M11" s="71"/>
    </row>
    <row r="12" spans="1:13" x14ac:dyDescent="0.35">
      <c r="B12" s="63" t="str">
        <f>'Custo variável'!$A12</f>
        <v>Óleo 1/2 litro</v>
      </c>
      <c r="C12" s="63" t="str">
        <f>'Custo variável'!B12</f>
        <v>Garrafas</v>
      </c>
      <c r="D12" s="64">
        <f>'Custo variável'!$G12/'Custo variável'!$G$23</f>
        <v>0.16107382550335569</v>
      </c>
      <c r="E12" s="65">
        <f t="shared" si="0"/>
        <v>0.30822041958041957</v>
      </c>
      <c r="F12" s="65">
        <f t="shared" si="1"/>
        <v>1.5411020979020977</v>
      </c>
      <c r="G12" s="65">
        <f>'Custos fixos mensais'!$G$45/'Ponto de equilíbrio Produtos'!$J$23*D12</f>
        <v>6.6781090909090901</v>
      </c>
      <c r="H12" s="66">
        <f>'Custo variável'!$E12-'Custo variável'!$D12</f>
        <v>200</v>
      </c>
      <c r="I12" s="67">
        <f>'Custo variável'!I12</f>
        <v>0.33333333333333337</v>
      </c>
      <c r="J12" s="68">
        <f t="shared" si="2"/>
        <v>32.214765100671137</v>
      </c>
      <c r="K12" s="69"/>
      <c r="L12" s="70"/>
      <c r="M12" s="71"/>
    </row>
    <row r="13" spans="1:13" x14ac:dyDescent="0.35">
      <c r="B13" s="63">
        <f>'Custo variável'!$A13</f>
        <v>0</v>
      </c>
      <c r="C13" s="63">
        <f>'Custo variável'!B13</f>
        <v>0</v>
      </c>
      <c r="D13" s="64">
        <f>'Custo variável'!$G13/'Custo variável'!$G$23</f>
        <v>0</v>
      </c>
      <c r="E13" s="65">
        <f t="shared" si="0"/>
        <v>0</v>
      </c>
      <c r="F13" s="65">
        <f t="shared" si="1"/>
        <v>0</v>
      </c>
      <c r="G13" s="65">
        <f>'Custos fixos mensais'!$G$45/'Ponto de equilíbrio Produtos'!$J$23*D13</f>
        <v>0</v>
      </c>
      <c r="H13" s="66">
        <f>'Custo variável'!$E13-'Custo variável'!$D13</f>
        <v>0</v>
      </c>
      <c r="I13" s="67" t="e">
        <f>'Custo variável'!I13</f>
        <v>#DIV/0!</v>
      </c>
      <c r="J13" s="68">
        <f t="shared" si="2"/>
        <v>0</v>
      </c>
      <c r="K13" s="69"/>
      <c r="L13" s="70"/>
    </row>
    <row r="14" spans="1:13" x14ac:dyDescent="0.35">
      <c r="B14" s="63">
        <f>'Custo variável'!$A14</f>
        <v>0</v>
      </c>
      <c r="C14" s="63">
        <f>'Custo variável'!B14</f>
        <v>0</v>
      </c>
      <c r="D14" s="64">
        <f>'Custo variável'!$G14/'Custo variável'!$G$23</f>
        <v>0</v>
      </c>
      <c r="E14" s="65">
        <f t="shared" si="0"/>
        <v>0</v>
      </c>
      <c r="F14" s="65">
        <f t="shared" si="1"/>
        <v>0</v>
      </c>
      <c r="G14" s="65">
        <f>'Custos fixos mensais'!$G$45/'Ponto de equilíbrio Produtos'!$J$23*D14</f>
        <v>0</v>
      </c>
      <c r="H14" s="66">
        <f>'Custo variável'!$E14-'Custo variável'!$D14</f>
        <v>0</v>
      </c>
      <c r="I14" s="67" t="e">
        <f>'Custo variável'!I14</f>
        <v>#DIV/0!</v>
      </c>
      <c r="J14" s="68">
        <f t="shared" si="2"/>
        <v>0</v>
      </c>
      <c r="K14" s="69"/>
      <c r="L14" s="56"/>
    </row>
    <row r="15" spans="1:13" x14ac:dyDescent="0.35">
      <c r="B15" s="63">
        <f>'Custo variável'!$A15</f>
        <v>0</v>
      </c>
      <c r="C15" s="63">
        <f>'Custo variável'!B15</f>
        <v>0</v>
      </c>
      <c r="D15" s="64">
        <f>'Custo variável'!$G15/'Custo variável'!$G$23</f>
        <v>0</v>
      </c>
      <c r="E15" s="65">
        <f t="shared" si="0"/>
        <v>0</v>
      </c>
      <c r="F15" s="65">
        <f t="shared" si="1"/>
        <v>0</v>
      </c>
      <c r="G15" s="65">
        <f>'Custos fixos mensais'!$G$45/'Ponto de equilíbrio Produtos'!$J$23*D15</f>
        <v>0</v>
      </c>
      <c r="H15" s="66">
        <f>'Custo variável'!$E15-'Custo variável'!$D15</f>
        <v>0</v>
      </c>
      <c r="I15" s="67" t="e">
        <f>'Custo variável'!I15</f>
        <v>#DIV/0!</v>
      </c>
      <c r="J15" s="68">
        <f t="shared" si="2"/>
        <v>0</v>
      </c>
      <c r="K15" s="69"/>
      <c r="L15" s="56"/>
    </row>
    <row r="16" spans="1:13" x14ac:dyDescent="0.35">
      <c r="B16" s="63">
        <f>'Custo variável'!$A16</f>
        <v>0</v>
      </c>
      <c r="C16" s="63">
        <f>'Custo variável'!B16</f>
        <v>0</v>
      </c>
      <c r="D16" s="64">
        <f>'Custo variável'!$G16/'Custo variável'!$G$23</f>
        <v>0</v>
      </c>
      <c r="E16" s="65">
        <f t="shared" si="0"/>
        <v>0</v>
      </c>
      <c r="F16" s="65">
        <f t="shared" si="1"/>
        <v>0</v>
      </c>
      <c r="G16" s="65">
        <f>'Custos fixos mensais'!$G$45/'Ponto de equilíbrio Produtos'!$J$23*D16</f>
        <v>0</v>
      </c>
      <c r="H16" s="66">
        <f>'Custo variável'!$E16-'Custo variável'!$D16</f>
        <v>0</v>
      </c>
      <c r="I16" s="67" t="e">
        <f>'Custo variável'!I16</f>
        <v>#DIV/0!</v>
      </c>
      <c r="J16" s="68">
        <f t="shared" si="2"/>
        <v>0</v>
      </c>
      <c r="K16" s="69"/>
      <c r="L16" s="56"/>
    </row>
    <row r="17" spans="2:13" x14ac:dyDescent="0.35">
      <c r="B17" s="63">
        <f>'Custo variável'!$A17</f>
        <v>0</v>
      </c>
      <c r="C17" s="63">
        <f>'Custo variável'!B17</f>
        <v>0</v>
      </c>
      <c r="D17" s="64">
        <f>'Custo variável'!$G17/'Custo variável'!$G$23</f>
        <v>0</v>
      </c>
      <c r="E17" s="65">
        <f t="shared" si="0"/>
        <v>0</v>
      </c>
      <c r="F17" s="65">
        <f t="shared" si="1"/>
        <v>0</v>
      </c>
      <c r="G17" s="65">
        <f>'Custos fixos mensais'!$G$45/'Ponto de equilíbrio Produtos'!$J$23*D17</f>
        <v>0</v>
      </c>
      <c r="H17" s="66">
        <f>'Custo variável'!$E17-'Custo variável'!$D17</f>
        <v>0</v>
      </c>
      <c r="I17" s="67" t="e">
        <f>'Custo variável'!I17</f>
        <v>#DIV/0!</v>
      </c>
      <c r="J17" s="68">
        <f t="shared" si="2"/>
        <v>0</v>
      </c>
      <c r="K17" s="69"/>
      <c r="L17" s="56"/>
    </row>
    <row r="18" spans="2:13" x14ac:dyDescent="0.35">
      <c r="B18" s="63">
        <f>'Custo variável'!$A18</f>
        <v>0</v>
      </c>
      <c r="C18" s="63">
        <f>'Custo variável'!B18</f>
        <v>0</v>
      </c>
      <c r="D18" s="64">
        <f>'Custo variável'!$G18/'Custo variável'!$G$23</f>
        <v>0</v>
      </c>
      <c r="E18" s="65">
        <f t="shared" si="0"/>
        <v>0</v>
      </c>
      <c r="F18" s="65">
        <f t="shared" si="1"/>
        <v>0</v>
      </c>
      <c r="G18" s="65">
        <f>'Custos fixos mensais'!$G$45/'Ponto de equilíbrio Produtos'!$J$23*D18</f>
        <v>0</v>
      </c>
      <c r="H18" s="66">
        <f>'Custo variável'!$E18-'Custo variável'!$D18</f>
        <v>0</v>
      </c>
      <c r="I18" s="67" t="e">
        <f>'Custo variável'!I18</f>
        <v>#DIV/0!</v>
      </c>
      <c r="J18" s="68">
        <f t="shared" si="2"/>
        <v>0</v>
      </c>
      <c r="K18" s="69"/>
      <c r="L18" s="56"/>
    </row>
    <row r="19" spans="2:13" x14ac:dyDescent="0.35">
      <c r="B19" s="63">
        <f>'Custo variável'!$A19</f>
        <v>0</v>
      </c>
      <c r="C19" s="63">
        <f>'Custo variável'!B19</f>
        <v>0</v>
      </c>
      <c r="D19" s="64">
        <f>'Custo variável'!$G19/'Custo variável'!$G$23</f>
        <v>0</v>
      </c>
      <c r="E19" s="65">
        <f t="shared" si="0"/>
        <v>0</v>
      </c>
      <c r="F19" s="65">
        <f t="shared" si="1"/>
        <v>0</v>
      </c>
      <c r="G19" s="65">
        <f>'Custos fixos mensais'!$G$45/'Ponto de equilíbrio Produtos'!$J$23*D19</f>
        <v>0</v>
      </c>
      <c r="H19" s="66">
        <f>'Custo variável'!$E19-'Custo variável'!$D19</f>
        <v>0</v>
      </c>
      <c r="I19" s="67" t="e">
        <f>'Custo variável'!I19</f>
        <v>#DIV/0!</v>
      </c>
      <c r="J19" s="68">
        <f t="shared" si="2"/>
        <v>0</v>
      </c>
      <c r="K19" s="69"/>
      <c r="L19" s="56"/>
    </row>
    <row r="20" spans="2:13" x14ac:dyDescent="0.35">
      <c r="B20" s="63">
        <f>'Custo variável'!$A20</f>
        <v>0</v>
      </c>
      <c r="C20" s="63">
        <f>'Custo variável'!B20</f>
        <v>0</v>
      </c>
      <c r="D20" s="64">
        <f>'Custo variável'!$G20/'Custo variável'!$G$23</f>
        <v>0</v>
      </c>
      <c r="E20" s="65">
        <f t="shared" si="0"/>
        <v>0</v>
      </c>
      <c r="F20" s="65">
        <f t="shared" si="1"/>
        <v>0</v>
      </c>
      <c r="G20" s="65">
        <f>'Custos fixos mensais'!$G$45/'Ponto de equilíbrio Produtos'!$J$23*D20</f>
        <v>0</v>
      </c>
      <c r="H20" s="66">
        <f>'Custo variável'!$E20-'Custo variável'!$D20</f>
        <v>0</v>
      </c>
      <c r="I20" s="67" t="e">
        <f>'Custo variável'!I20</f>
        <v>#DIV/0!</v>
      </c>
      <c r="J20" s="68">
        <f t="shared" si="2"/>
        <v>0</v>
      </c>
      <c r="K20" s="69"/>
      <c r="L20" s="56"/>
    </row>
    <row r="21" spans="2:13" x14ac:dyDescent="0.35">
      <c r="B21" s="63">
        <f>'Custo variável'!$A21</f>
        <v>0</v>
      </c>
      <c r="C21" s="63">
        <f>'Custo variável'!B21</f>
        <v>0</v>
      </c>
      <c r="D21" s="64">
        <f>'Custo variável'!$G21/'Custo variável'!$G$23</f>
        <v>0</v>
      </c>
      <c r="E21" s="65">
        <f t="shared" si="0"/>
        <v>0</v>
      </c>
      <c r="F21" s="65">
        <f t="shared" si="1"/>
        <v>0</v>
      </c>
      <c r="G21" s="65">
        <f>'Custos fixos mensais'!$G$45/'Ponto de equilíbrio Produtos'!$J$23*D21</f>
        <v>0</v>
      </c>
      <c r="H21" s="66">
        <f>'Custo variável'!$E21-'Custo variável'!$D21</f>
        <v>0</v>
      </c>
      <c r="I21" s="67" t="e">
        <f>'Custo variável'!I21</f>
        <v>#DIV/0!</v>
      </c>
      <c r="J21" s="68">
        <f t="shared" si="2"/>
        <v>0</v>
      </c>
      <c r="K21" s="69"/>
      <c r="L21" s="56"/>
    </row>
    <row r="22" spans="2:13" x14ac:dyDescent="0.35">
      <c r="B22" s="63">
        <f>'Custo variável'!$A22</f>
        <v>0</v>
      </c>
      <c r="C22" s="63">
        <f>'Custo variável'!B22</f>
        <v>0</v>
      </c>
      <c r="D22" s="64">
        <f>'Custo variável'!$G22/'Custo variável'!$G$23</f>
        <v>0</v>
      </c>
      <c r="E22" s="65">
        <f t="shared" si="0"/>
        <v>0</v>
      </c>
      <c r="F22" s="65">
        <f t="shared" si="1"/>
        <v>0</v>
      </c>
      <c r="G22" s="65">
        <f>'Custos fixos mensais'!$G$45/'Ponto de equilíbrio Produtos'!$J$23*D22</f>
        <v>0</v>
      </c>
      <c r="H22" s="66">
        <f>'Custo variável'!$E22-'Custo variável'!$D22</f>
        <v>0</v>
      </c>
      <c r="I22" s="66"/>
      <c r="J22" s="68">
        <f t="shared" si="2"/>
        <v>0</v>
      </c>
      <c r="K22" s="69"/>
      <c r="L22" s="56"/>
    </row>
    <row r="23" spans="2:13" ht="15" thickBot="1" x14ac:dyDescent="0.4">
      <c r="D23" s="72">
        <f>SUM(D8:D22)</f>
        <v>1</v>
      </c>
      <c r="E23" s="73"/>
      <c r="G23" s="74"/>
      <c r="H23" s="75"/>
      <c r="I23" s="75"/>
      <c r="J23" s="76">
        <f>SUM(J8:J22)</f>
        <v>221.47651006711411</v>
      </c>
      <c r="K23" s="77"/>
      <c r="L23" s="77"/>
      <c r="M23" s="78"/>
    </row>
    <row r="24" spans="2:13" x14ac:dyDescent="0.35">
      <c r="G24" s="80"/>
      <c r="H24" s="80"/>
      <c r="I24" s="80"/>
      <c r="K24" s="79"/>
      <c r="L24" s="79"/>
      <c r="M24" s="78"/>
    </row>
    <row r="25" spans="2:13" x14ac:dyDescent="0.35">
      <c r="D25" s="52"/>
      <c r="E25" s="52"/>
      <c r="F25" s="51"/>
      <c r="G25" s="81"/>
      <c r="H25" s="81"/>
      <c r="I25" s="81"/>
      <c r="K25" s="79"/>
      <c r="L25" s="79"/>
      <c r="M25" s="78"/>
    </row>
    <row r="26" spans="2:13" x14ac:dyDescent="0.35">
      <c r="D26" s="52"/>
      <c r="E26" s="52"/>
      <c r="F26" s="51"/>
      <c r="G26" s="81"/>
      <c r="H26" s="81"/>
      <c r="I26" s="81"/>
      <c r="K26" s="79"/>
      <c r="L26" s="79"/>
      <c r="M26" s="78"/>
    </row>
    <row r="27" spans="2:13" x14ac:dyDescent="0.35">
      <c r="D27" s="82"/>
      <c r="E27" s="82"/>
      <c r="F27" s="51"/>
      <c r="G27" s="81"/>
      <c r="H27" s="81"/>
      <c r="I27" s="81"/>
      <c r="K27" s="79"/>
      <c r="L27" s="79"/>
      <c r="M27" s="78"/>
    </row>
    <row r="28" spans="2:13" x14ac:dyDescent="0.35">
      <c r="D28" s="52"/>
      <c r="E28" s="52"/>
      <c r="F28" s="51"/>
      <c r="G28" s="81"/>
      <c r="H28" s="81"/>
      <c r="I28" s="81"/>
      <c r="K28" s="79"/>
      <c r="L28" s="79"/>
      <c r="M28" s="78"/>
    </row>
    <row r="29" spans="2:13" x14ac:dyDescent="0.35">
      <c r="D29" s="83"/>
      <c r="E29" s="83"/>
      <c r="F29" s="51"/>
      <c r="G29" s="81"/>
      <c r="H29" s="81"/>
      <c r="I29" s="81"/>
      <c r="K29" s="79"/>
      <c r="L29" s="79"/>
      <c r="M29" s="78"/>
    </row>
    <row r="30" spans="2:13" x14ac:dyDescent="0.35">
      <c r="D30" s="52"/>
      <c r="E30" s="52"/>
      <c r="F30" s="51"/>
      <c r="G30" s="81"/>
      <c r="H30" s="81"/>
      <c r="I30" s="81"/>
      <c r="L30" s="84"/>
      <c r="M30" s="85"/>
    </row>
    <row r="31" spans="2:13" ht="18.5" x14ac:dyDescent="0.45">
      <c r="D31" s="86"/>
      <c r="E31" s="86"/>
      <c r="F31" s="51"/>
      <c r="G31" s="81"/>
      <c r="H31" s="81"/>
      <c r="I31" s="81"/>
    </row>
    <row r="32" spans="2:13" x14ac:dyDescent="0.35">
      <c r="D32" s="52"/>
      <c r="E32" s="52"/>
      <c r="F32" s="51"/>
      <c r="G32" s="81"/>
      <c r="H32" s="81"/>
      <c r="I32" s="81"/>
    </row>
    <row r="33" spans="4:9" x14ac:dyDescent="0.35">
      <c r="D33" s="52"/>
      <c r="E33" s="52"/>
      <c r="F33" s="51"/>
      <c r="G33" s="81"/>
      <c r="H33" s="81"/>
      <c r="I33" s="81"/>
    </row>
    <row r="34" spans="4:9" x14ac:dyDescent="0.35">
      <c r="D34" s="52"/>
      <c r="E34" s="52"/>
      <c r="F34" s="51"/>
      <c r="G34" s="51"/>
      <c r="H34" s="51"/>
      <c r="I34" s="51"/>
    </row>
    <row r="35" spans="4:9" x14ac:dyDescent="0.35">
      <c r="D35" s="52"/>
      <c r="E35" s="52"/>
      <c r="F35" s="51"/>
      <c r="G35" s="51"/>
      <c r="H35" s="51"/>
      <c r="I35" s="51"/>
    </row>
    <row r="36" spans="4:9" x14ac:dyDescent="0.35">
      <c r="D36" s="52"/>
      <c r="E36" s="52"/>
      <c r="F36" s="51"/>
      <c r="G36" s="51"/>
      <c r="H36" s="51"/>
      <c r="I36" s="51"/>
    </row>
    <row r="37" spans="4:9" x14ac:dyDescent="0.35">
      <c r="D37" s="52"/>
      <c r="E37" s="52"/>
      <c r="F37" s="51"/>
      <c r="G37" s="51"/>
      <c r="H37" s="51"/>
      <c r="I37" s="51"/>
    </row>
  </sheetData>
  <sheetProtection algorithmName="SHA-512" hashValue="Loj9z4UjUoA33mF8mxyZpIU+rsMGAGzxIMEjF2HIt8uoeAvo1SWwNjnEE2bbGvCvWhEUEWXd7Il87izlZShC+Q==" saltValue="qLdFugBN/fWTd42fhaKvlQ==" spinCount="100000" sheet="1" objects="1" scenarios="1"/>
  <mergeCells count="4">
    <mergeCell ref="B2:F2"/>
    <mergeCell ref="B5:D5"/>
    <mergeCell ref="H6:J6"/>
    <mergeCell ref="E6:G6"/>
  </mergeCells>
  <conditionalFormatting sqref="I8:I21">
    <cfRule type="colorScale" priority="2">
      <colorScale>
        <cfvo type="min"/>
        <cfvo type="percentile" val="50"/>
        <cfvo type="max"/>
        <color rgb="FFF8696B"/>
        <color rgb="FFFFEB84"/>
        <color rgb="FF63BE7B"/>
      </colorScale>
    </cfRule>
  </conditionalFormatting>
  <conditionalFormatting sqref="D8:D22">
    <cfRule type="colorScale" priority="1">
      <colorScale>
        <cfvo type="min"/>
        <cfvo type="percentile" val="50"/>
        <cfvo type="max"/>
        <color rgb="FFF8696B"/>
        <color rgb="FFFFEB84"/>
        <color rgb="FF63BE7B"/>
      </colorScale>
    </cfRule>
  </conditionalFormatting>
  <pageMargins left="0.7" right="0.7" top="0.75" bottom="0.75" header="0.3" footer="0.3"/>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N31"/>
  <sheetViews>
    <sheetView topLeftCell="A7" workbookViewId="0">
      <selection activeCell="D9" sqref="D9"/>
    </sheetView>
  </sheetViews>
  <sheetFormatPr defaultColWidth="10.90625" defaultRowHeight="14.5" x14ac:dyDescent="0.35"/>
  <cols>
    <col min="1" max="1" width="2.54296875" customWidth="1"/>
    <col min="2" max="2" width="30.54296875" customWidth="1"/>
    <col min="3" max="3" width="11.81640625" customWidth="1"/>
    <col min="4" max="7" width="13.1796875" customWidth="1"/>
    <col min="9" max="11" width="13.26953125" bestFit="1" customWidth="1"/>
    <col min="249" max="249" width="2.54296875" customWidth="1"/>
    <col min="250" max="250" width="9.453125" bestFit="1" customWidth="1"/>
    <col min="251" max="251" width="28.26953125" customWidth="1"/>
    <col min="256" max="256" width="12" bestFit="1" customWidth="1"/>
    <col min="257" max="257" width="16.1796875" customWidth="1"/>
    <col min="258" max="258" width="15.26953125" customWidth="1"/>
    <col min="259" max="259" width="16.54296875" customWidth="1"/>
    <col min="260" max="261" width="15.7265625" customWidth="1"/>
    <col min="262" max="262" width="13.1796875" customWidth="1"/>
    <col min="505" max="505" width="2.54296875" customWidth="1"/>
    <col min="506" max="506" width="9.453125" bestFit="1" customWidth="1"/>
    <col min="507" max="507" width="28.26953125" customWidth="1"/>
    <col min="512" max="512" width="12" bestFit="1" customWidth="1"/>
    <col min="513" max="513" width="16.1796875" customWidth="1"/>
    <col min="514" max="514" width="15.26953125" customWidth="1"/>
    <col min="515" max="515" width="16.54296875" customWidth="1"/>
    <col min="516" max="517" width="15.7265625" customWidth="1"/>
    <col min="518" max="518" width="13.1796875" customWidth="1"/>
    <col min="761" max="761" width="2.54296875" customWidth="1"/>
    <col min="762" max="762" width="9.453125" bestFit="1" customWidth="1"/>
    <col min="763" max="763" width="28.26953125" customWidth="1"/>
    <col min="768" max="768" width="12" bestFit="1" customWidth="1"/>
    <col min="769" max="769" width="16.1796875" customWidth="1"/>
    <col min="770" max="770" width="15.26953125" customWidth="1"/>
    <col min="771" max="771" width="16.54296875" customWidth="1"/>
    <col min="772" max="773" width="15.7265625" customWidth="1"/>
    <col min="774" max="774" width="13.1796875" customWidth="1"/>
    <col min="1017" max="1017" width="2.54296875" customWidth="1"/>
    <col min="1018" max="1018" width="9.453125" bestFit="1" customWidth="1"/>
    <col min="1019" max="1019" width="28.26953125" customWidth="1"/>
    <col min="1024" max="1024" width="12" bestFit="1" customWidth="1"/>
    <col min="1025" max="1025" width="16.1796875" customWidth="1"/>
    <col min="1026" max="1026" width="15.26953125" customWidth="1"/>
    <col min="1027" max="1027" width="16.54296875" customWidth="1"/>
    <col min="1028" max="1029" width="15.7265625" customWidth="1"/>
    <col min="1030" max="1030" width="13.1796875" customWidth="1"/>
    <col min="1273" max="1273" width="2.54296875" customWidth="1"/>
    <col min="1274" max="1274" width="9.453125" bestFit="1" customWidth="1"/>
    <col min="1275" max="1275" width="28.26953125" customWidth="1"/>
    <col min="1280" max="1280" width="12" bestFit="1" customWidth="1"/>
    <col min="1281" max="1281" width="16.1796875" customWidth="1"/>
    <col min="1282" max="1282" width="15.26953125" customWidth="1"/>
    <col min="1283" max="1283" width="16.54296875" customWidth="1"/>
    <col min="1284" max="1285" width="15.7265625" customWidth="1"/>
    <col min="1286" max="1286" width="13.1796875" customWidth="1"/>
    <col min="1529" max="1529" width="2.54296875" customWidth="1"/>
    <col min="1530" max="1530" width="9.453125" bestFit="1" customWidth="1"/>
    <col min="1531" max="1531" width="28.26953125" customWidth="1"/>
    <col min="1536" max="1536" width="12" bestFit="1" customWidth="1"/>
    <col min="1537" max="1537" width="16.1796875" customWidth="1"/>
    <col min="1538" max="1538" width="15.26953125" customWidth="1"/>
    <col min="1539" max="1539" width="16.54296875" customWidth="1"/>
    <col min="1540" max="1541" width="15.7265625" customWidth="1"/>
    <col min="1542" max="1542" width="13.1796875" customWidth="1"/>
    <col min="1785" max="1785" width="2.54296875" customWidth="1"/>
    <col min="1786" max="1786" width="9.453125" bestFit="1" customWidth="1"/>
    <col min="1787" max="1787" width="28.26953125" customWidth="1"/>
    <col min="1792" max="1792" width="12" bestFit="1" customWidth="1"/>
    <col min="1793" max="1793" width="16.1796875" customWidth="1"/>
    <col min="1794" max="1794" width="15.26953125" customWidth="1"/>
    <col min="1795" max="1795" width="16.54296875" customWidth="1"/>
    <col min="1796" max="1797" width="15.7265625" customWidth="1"/>
    <col min="1798" max="1798" width="13.1796875" customWidth="1"/>
    <col min="2041" max="2041" width="2.54296875" customWidth="1"/>
    <col min="2042" max="2042" width="9.453125" bestFit="1" customWidth="1"/>
    <col min="2043" max="2043" width="28.26953125" customWidth="1"/>
    <col min="2048" max="2048" width="12" bestFit="1" customWidth="1"/>
    <col min="2049" max="2049" width="16.1796875" customWidth="1"/>
    <col min="2050" max="2050" width="15.26953125" customWidth="1"/>
    <col min="2051" max="2051" width="16.54296875" customWidth="1"/>
    <col min="2052" max="2053" width="15.7265625" customWidth="1"/>
    <col min="2054" max="2054" width="13.1796875" customWidth="1"/>
    <col min="2297" max="2297" width="2.54296875" customWidth="1"/>
    <col min="2298" max="2298" width="9.453125" bestFit="1" customWidth="1"/>
    <col min="2299" max="2299" width="28.26953125" customWidth="1"/>
    <col min="2304" max="2304" width="12" bestFit="1" customWidth="1"/>
    <col min="2305" max="2305" width="16.1796875" customWidth="1"/>
    <col min="2306" max="2306" width="15.26953125" customWidth="1"/>
    <col min="2307" max="2307" width="16.54296875" customWidth="1"/>
    <col min="2308" max="2309" width="15.7265625" customWidth="1"/>
    <col min="2310" max="2310" width="13.1796875" customWidth="1"/>
    <col min="2553" max="2553" width="2.54296875" customWidth="1"/>
    <col min="2554" max="2554" width="9.453125" bestFit="1" customWidth="1"/>
    <col min="2555" max="2555" width="28.26953125" customWidth="1"/>
    <col min="2560" max="2560" width="12" bestFit="1" customWidth="1"/>
    <col min="2561" max="2561" width="16.1796875" customWidth="1"/>
    <col min="2562" max="2562" width="15.26953125" customWidth="1"/>
    <col min="2563" max="2563" width="16.54296875" customWidth="1"/>
    <col min="2564" max="2565" width="15.7265625" customWidth="1"/>
    <col min="2566" max="2566" width="13.1796875" customWidth="1"/>
    <col min="2809" max="2809" width="2.54296875" customWidth="1"/>
    <col min="2810" max="2810" width="9.453125" bestFit="1" customWidth="1"/>
    <col min="2811" max="2811" width="28.26953125" customWidth="1"/>
    <col min="2816" max="2816" width="12" bestFit="1" customWidth="1"/>
    <col min="2817" max="2817" width="16.1796875" customWidth="1"/>
    <col min="2818" max="2818" width="15.26953125" customWidth="1"/>
    <col min="2819" max="2819" width="16.54296875" customWidth="1"/>
    <col min="2820" max="2821" width="15.7265625" customWidth="1"/>
    <col min="2822" max="2822" width="13.1796875" customWidth="1"/>
    <col min="3065" max="3065" width="2.54296875" customWidth="1"/>
    <col min="3066" max="3066" width="9.453125" bestFit="1" customWidth="1"/>
    <col min="3067" max="3067" width="28.26953125" customWidth="1"/>
    <col min="3072" max="3072" width="12" bestFit="1" customWidth="1"/>
    <col min="3073" max="3073" width="16.1796875" customWidth="1"/>
    <col min="3074" max="3074" width="15.26953125" customWidth="1"/>
    <col min="3075" max="3075" width="16.54296875" customWidth="1"/>
    <col min="3076" max="3077" width="15.7265625" customWidth="1"/>
    <col min="3078" max="3078" width="13.1796875" customWidth="1"/>
    <col min="3321" max="3321" width="2.54296875" customWidth="1"/>
    <col min="3322" max="3322" width="9.453125" bestFit="1" customWidth="1"/>
    <col min="3323" max="3323" width="28.26953125" customWidth="1"/>
    <col min="3328" max="3328" width="12" bestFit="1" customWidth="1"/>
    <col min="3329" max="3329" width="16.1796875" customWidth="1"/>
    <col min="3330" max="3330" width="15.26953125" customWidth="1"/>
    <col min="3331" max="3331" width="16.54296875" customWidth="1"/>
    <col min="3332" max="3333" width="15.7265625" customWidth="1"/>
    <col min="3334" max="3334" width="13.1796875" customWidth="1"/>
    <col min="3577" max="3577" width="2.54296875" customWidth="1"/>
    <col min="3578" max="3578" width="9.453125" bestFit="1" customWidth="1"/>
    <col min="3579" max="3579" width="28.26953125" customWidth="1"/>
    <col min="3584" max="3584" width="12" bestFit="1" customWidth="1"/>
    <col min="3585" max="3585" width="16.1796875" customWidth="1"/>
    <col min="3586" max="3586" width="15.26953125" customWidth="1"/>
    <col min="3587" max="3587" width="16.54296875" customWidth="1"/>
    <col min="3588" max="3589" width="15.7265625" customWidth="1"/>
    <col min="3590" max="3590" width="13.1796875" customWidth="1"/>
    <col min="3833" max="3833" width="2.54296875" customWidth="1"/>
    <col min="3834" max="3834" width="9.453125" bestFit="1" customWidth="1"/>
    <col min="3835" max="3835" width="28.26953125" customWidth="1"/>
    <col min="3840" max="3840" width="12" bestFit="1" customWidth="1"/>
    <col min="3841" max="3841" width="16.1796875" customWidth="1"/>
    <col min="3842" max="3842" width="15.26953125" customWidth="1"/>
    <col min="3843" max="3843" width="16.54296875" customWidth="1"/>
    <col min="3844" max="3845" width="15.7265625" customWidth="1"/>
    <col min="3846" max="3846" width="13.1796875" customWidth="1"/>
    <col min="4089" max="4089" width="2.54296875" customWidth="1"/>
    <col min="4090" max="4090" width="9.453125" bestFit="1" customWidth="1"/>
    <col min="4091" max="4091" width="28.26953125" customWidth="1"/>
    <col min="4096" max="4096" width="12" bestFit="1" customWidth="1"/>
    <col min="4097" max="4097" width="16.1796875" customWidth="1"/>
    <col min="4098" max="4098" width="15.26953125" customWidth="1"/>
    <col min="4099" max="4099" width="16.54296875" customWidth="1"/>
    <col min="4100" max="4101" width="15.7265625" customWidth="1"/>
    <col min="4102" max="4102" width="13.1796875" customWidth="1"/>
    <col min="4345" max="4345" width="2.54296875" customWidth="1"/>
    <col min="4346" max="4346" width="9.453125" bestFit="1" customWidth="1"/>
    <col min="4347" max="4347" width="28.26953125" customWidth="1"/>
    <col min="4352" max="4352" width="12" bestFit="1" customWidth="1"/>
    <col min="4353" max="4353" width="16.1796875" customWidth="1"/>
    <col min="4354" max="4354" width="15.26953125" customWidth="1"/>
    <col min="4355" max="4355" width="16.54296875" customWidth="1"/>
    <col min="4356" max="4357" width="15.7265625" customWidth="1"/>
    <col min="4358" max="4358" width="13.1796875" customWidth="1"/>
    <col min="4601" max="4601" width="2.54296875" customWidth="1"/>
    <col min="4602" max="4602" width="9.453125" bestFit="1" customWidth="1"/>
    <col min="4603" max="4603" width="28.26953125" customWidth="1"/>
    <col min="4608" max="4608" width="12" bestFit="1" customWidth="1"/>
    <col min="4609" max="4609" width="16.1796875" customWidth="1"/>
    <col min="4610" max="4610" width="15.26953125" customWidth="1"/>
    <col min="4611" max="4611" width="16.54296875" customWidth="1"/>
    <col min="4612" max="4613" width="15.7265625" customWidth="1"/>
    <col min="4614" max="4614" width="13.1796875" customWidth="1"/>
    <col min="4857" max="4857" width="2.54296875" customWidth="1"/>
    <col min="4858" max="4858" width="9.453125" bestFit="1" customWidth="1"/>
    <col min="4859" max="4859" width="28.26953125" customWidth="1"/>
    <col min="4864" max="4864" width="12" bestFit="1" customWidth="1"/>
    <col min="4865" max="4865" width="16.1796875" customWidth="1"/>
    <col min="4866" max="4866" width="15.26953125" customWidth="1"/>
    <col min="4867" max="4867" width="16.54296875" customWidth="1"/>
    <col min="4868" max="4869" width="15.7265625" customWidth="1"/>
    <col min="4870" max="4870" width="13.1796875" customWidth="1"/>
    <col min="5113" max="5113" width="2.54296875" customWidth="1"/>
    <col min="5114" max="5114" width="9.453125" bestFit="1" customWidth="1"/>
    <col min="5115" max="5115" width="28.26953125" customWidth="1"/>
    <col min="5120" max="5120" width="12" bestFit="1" customWidth="1"/>
    <col min="5121" max="5121" width="16.1796875" customWidth="1"/>
    <col min="5122" max="5122" width="15.26953125" customWidth="1"/>
    <col min="5123" max="5123" width="16.54296875" customWidth="1"/>
    <col min="5124" max="5125" width="15.7265625" customWidth="1"/>
    <col min="5126" max="5126" width="13.1796875" customWidth="1"/>
    <col min="5369" max="5369" width="2.54296875" customWidth="1"/>
    <col min="5370" max="5370" width="9.453125" bestFit="1" customWidth="1"/>
    <col min="5371" max="5371" width="28.26953125" customWidth="1"/>
    <col min="5376" max="5376" width="12" bestFit="1" customWidth="1"/>
    <col min="5377" max="5377" width="16.1796875" customWidth="1"/>
    <col min="5378" max="5378" width="15.26953125" customWidth="1"/>
    <col min="5379" max="5379" width="16.54296875" customWidth="1"/>
    <col min="5380" max="5381" width="15.7265625" customWidth="1"/>
    <col min="5382" max="5382" width="13.1796875" customWidth="1"/>
    <col min="5625" max="5625" width="2.54296875" customWidth="1"/>
    <col min="5626" max="5626" width="9.453125" bestFit="1" customWidth="1"/>
    <col min="5627" max="5627" width="28.26953125" customWidth="1"/>
    <col min="5632" max="5632" width="12" bestFit="1" customWidth="1"/>
    <col min="5633" max="5633" width="16.1796875" customWidth="1"/>
    <col min="5634" max="5634" width="15.26953125" customWidth="1"/>
    <col min="5635" max="5635" width="16.54296875" customWidth="1"/>
    <col min="5636" max="5637" width="15.7265625" customWidth="1"/>
    <col min="5638" max="5638" width="13.1796875" customWidth="1"/>
    <col min="5881" max="5881" width="2.54296875" customWidth="1"/>
    <col min="5882" max="5882" width="9.453125" bestFit="1" customWidth="1"/>
    <col min="5883" max="5883" width="28.26953125" customWidth="1"/>
    <col min="5888" max="5888" width="12" bestFit="1" customWidth="1"/>
    <col min="5889" max="5889" width="16.1796875" customWidth="1"/>
    <col min="5890" max="5890" width="15.26953125" customWidth="1"/>
    <col min="5891" max="5891" width="16.54296875" customWidth="1"/>
    <col min="5892" max="5893" width="15.7265625" customWidth="1"/>
    <col min="5894" max="5894" width="13.1796875" customWidth="1"/>
    <col min="6137" max="6137" width="2.54296875" customWidth="1"/>
    <col min="6138" max="6138" width="9.453125" bestFit="1" customWidth="1"/>
    <col min="6139" max="6139" width="28.26953125" customWidth="1"/>
    <col min="6144" max="6144" width="12" bestFit="1" customWidth="1"/>
    <col min="6145" max="6145" width="16.1796875" customWidth="1"/>
    <col min="6146" max="6146" width="15.26953125" customWidth="1"/>
    <col min="6147" max="6147" width="16.54296875" customWidth="1"/>
    <col min="6148" max="6149" width="15.7265625" customWidth="1"/>
    <col min="6150" max="6150" width="13.1796875" customWidth="1"/>
    <col min="6393" max="6393" width="2.54296875" customWidth="1"/>
    <col min="6394" max="6394" width="9.453125" bestFit="1" customWidth="1"/>
    <col min="6395" max="6395" width="28.26953125" customWidth="1"/>
    <col min="6400" max="6400" width="12" bestFit="1" customWidth="1"/>
    <col min="6401" max="6401" width="16.1796875" customWidth="1"/>
    <col min="6402" max="6402" width="15.26953125" customWidth="1"/>
    <col min="6403" max="6403" width="16.54296875" customWidth="1"/>
    <col min="6404" max="6405" width="15.7265625" customWidth="1"/>
    <col min="6406" max="6406" width="13.1796875" customWidth="1"/>
    <col min="6649" max="6649" width="2.54296875" customWidth="1"/>
    <col min="6650" max="6650" width="9.453125" bestFit="1" customWidth="1"/>
    <col min="6651" max="6651" width="28.26953125" customWidth="1"/>
    <col min="6656" max="6656" width="12" bestFit="1" customWidth="1"/>
    <col min="6657" max="6657" width="16.1796875" customWidth="1"/>
    <col min="6658" max="6658" width="15.26953125" customWidth="1"/>
    <col min="6659" max="6659" width="16.54296875" customWidth="1"/>
    <col min="6660" max="6661" width="15.7265625" customWidth="1"/>
    <col min="6662" max="6662" width="13.1796875" customWidth="1"/>
    <col min="6905" max="6905" width="2.54296875" customWidth="1"/>
    <col min="6906" max="6906" width="9.453125" bestFit="1" customWidth="1"/>
    <col min="6907" max="6907" width="28.26953125" customWidth="1"/>
    <col min="6912" max="6912" width="12" bestFit="1" customWidth="1"/>
    <col min="6913" max="6913" width="16.1796875" customWidth="1"/>
    <col min="6914" max="6914" width="15.26953125" customWidth="1"/>
    <col min="6915" max="6915" width="16.54296875" customWidth="1"/>
    <col min="6916" max="6917" width="15.7265625" customWidth="1"/>
    <col min="6918" max="6918" width="13.1796875" customWidth="1"/>
    <col min="7161" max="7161" width="2.54296875" customWidth="1"/>
    <col min="7162" max="7162" width="9.453125" bestFit="1" customWidth="1"/>
    <col min="7163" max="7163" width="28.26953125" customWidth="1"/>
    <col min="7168" max="7168" width="12" bestFit="1" customWidth="1"/>
    <col min="7169" max="7169" width="16.1796875" customWidth="1"/>
    <col min="7170" max="7170" width="15.26953125" customWidth="1"/>
    <col min="7171" max="7171" width="16.54296875" customWidth="1"/>
    <col min="7172" max="7173" width="15.7265625" customWidth="1"/>
    <col min="7174" max="7174" width="13.1796875" customWidth="1"/>
    <col min="7417" max="7417" width="2.54296875" customWidth="1"/>
    <col min="7418" max="7418" width="9.453125" bestFit="1" customWidth="1"/>
    <col min="7419" max="7419" width="28.26953125" customWidth="1"/>
    <col min="7424" max="7424" width="12" bestFit="1" customWidth="1"/>
    <col min="7425" max="7425" width="16.1796875" customWidth="1"/>
    <col min="7426" max="7426" width="15.26953125" customWidth="1"/>
    <col min="7427" max="7427" width="16.54296875" customWidth="1"/>
    <col min="7428" max="7429" width="15.7265625" customWidth="1"/>
    <col min="7430" max="7430" width="13.1796875" customWidth="1"/>
    <col min="7673" max="7673" width="2.54296875" customWidth="1"/>
    <col min="7674" max="7674" width="9.453125" bestFit="1" customWidth="1"/>
    <col min="7675" max="7675" width="28.26953125" customWidth="1"/>
    <col min="7680" max="7680" width="12" bestFit="1" customWidth="1"/>
    <col min="7681" max="7681" width="16.1796875" customWidth="1"/>
    <col min="7682" max="7682" width="15.26953125" customWidth="1"/>
    <col min="7683" max="7683" width="16.54296875" customWidth="1"/>
    <col min="7684" max="7685" width="15.7265625" customWidth="1"/>
    <col min="7686" max="7686" width="13.1796875" customWidth="1"/>
    <col min="7929" max="7929" width="2.54296875" customWidth="1"/>
    <col min="7930" max="7930" width="9.453125" bestFit="1" customWidth="1"/>
    <col min="7931" max="7931" width="28.26953125" customWidth="1"/>
    <col min="7936" max="7936" width="12" bestFit="1" customWidth="1"/>
    <col min="7937" max="7937" width="16.1796875" customWidth="1"/>
    <col min="7938" max="7938" width="15.26953125" customWidth="1"/>
    <col min="7939" max="7939" width="16.54296875" customWidth="1"/>
    <col min="7940" max="7941" width="15.7265625" customWidth="1"/>
    <col min="7942" max="7942" width="13.1796875" customWidth="1"/>
    <col min="8185" max="8185" width="2.54296875" customWidth="1"/>
    <col min="8186" max="8186" width="9.453125" bestFit="1" customWidth="1"/>
    <col min="8187" max="8187" width="28.26953125" customWidth="1"/>
    <col min="8192" max="8192" width="12" bestFit="1" customWidth="1"/>
    <col min="8193" max="8193" width="16.1796875" customWidth="1"/>
    <col min="8194" max="8194" width="15.26953125" customWidth="1"/>
    <col min="8195" max="8195" width="16.54296875" customWidth="1"/>
    <col min="8196" max="8197" width="15.7265625" customWidth="1"/>
    <col min="8198" max="8198" width="13.1796875" customWidth="1"/>
    <col min="8441" max="8441" width="2.54296875" customWidth="1"/>
    <col min="8442" max="8442" width="9.453125" bestFit="1" customWidth="1"/>
    <col min="8443" max="8443" width="28.26953125" customWidth="1"/>
    <col min="8448" max="8448" width="12" bestFit="1" customWidth="1"/>
    <col min="8449" max="8449" width="16.1796875" customWidth="1"/>
    <col min="8450" max="8450" width="15.26953125" customWidth="1"/>
    <col min="8451" max="8451" width="16.54296875" customWidth="1"/>
    <col min="8452" max="8453" width="15.7265625" customWidth="1"/>
    <col min="8454" max="8454" width="13.1796875" customWidth="1"/>
    <col min="8697" max="8697" width="2.54296875" customWidth="1"/>
    <col min="8698" max="8698" width="9.453125" bestFit="1" customWidth="1"/>
    <col min="8699" max="8699" width="28.26953125" customWidth="1"/>
    <col min="8704" max="8704" width="12" bestFit="1" customWidth="1"/>
    <col min="8705" max="8705" width="16.1796875" customWidth="1"/>
    <col min="8706" max="8706" width="15.26953125" customWidth="1"/>
    <col min="8707" max="8707" width="16.54296875" customWidth="1"/>
    <col min="8708" max="8709" width="15.7265625" customWidth="1"/>
    <col min="8710" max="8710" width="13.1796875" customWidth="1"/>
    <col min="8953" max="8953" width="2.54296875" customWidth="1"/>
    <col min="8954" max="8954" width="9.453125" bestFit="1" customWidth="1"/>
    <col min="8955" max="8955" width="28.26953125" customWidth="1"/>
    <col min="8960" max="8960" width="12" bestFit="1" customWidth="1"/>
    <col min="8961" max="8961" width="16.1796875" customWidth="1"/>
    <col min="8962" max="8962" width="15.26953125" customWidth="1"/>
    <col min="8963" max="8963" width="16.54296875" customWidth="1"/>
    <col min="8964" max="8965" width="15.7265625" customWidth="1"/>
    <col min="8966" max="8966" width="13.1796875" customWidth="1"/>
    <col min="9209" max="9209" width="2.54296875" customWidth="1"/>
    <col min="9210" max="9210" width="9.453125" bestFit="1" customWidth="1"/>
    <col min="9211" max="9211" width="28.26953125" customWidth="1"/>
    <col min="9216" max="9216" width="12" bestFit="1" customWidth="1"/>
    <col min="9217" max="9217" width="16.1796875" customWidth="1"/>
    <col min="9218" max="9218" width="15.26953125" customWidth="1"/>
    <col min="9219" max="9219" width="16.54296875" customWidth="1"/>
    <col min="9220" max="9221" width="15.7265625" customWidth="1"/>
    <col min="9222" max="9222" width="13.1796875" customWidth="1"/>
    <col min="9465" max="9465" width="2.54296875" customWidth="1"/>
    <col min="9466" max="9466" width="9.453125" bestFit="1" customWidth="1"/>
    <col min="9467" max="9467" width="28.26953125" customWidth="1"/>
    <col min="9472" max="9472" width="12" bestFit="1" customWidth="1"/>
    <col min="9473" max="9473" width="16.1796875" customWidth="1"/>
    <col min="9474" max="9474" width="15.26953125" customWidth="1"/>
    <col min="9475" max="9475" width="16.54296875" customWidth="1"/>
    <col min="9476" max="9477" width="15.7265625" customWidth="1"/>
    <col min="9478" max="9478" width="13.1796875" customWidth="1"/>
    <col min="9721" max="9721" width="2.54296875" customWidth="1"/>
    <col min="9722" max="9722" width="9.453125" bestFit="1" customWidth="1"/>
    <col min="9723" max="9723" width="28.26953125" customWidth="1"/>
    <col min="9728" max="9728" width="12" bestFit="1" customWidth="1"/>
    <col min="9729" max="9729" width="16.1796875" customWidth="1"/>
    <col min="9730" max="9730" width="15.26953125" customWidth="1"/>
    <col min="9731" max="9731" width="16.54296875" customWidth="1"/>
    <col min="9732" max="9733" width="15.7265625" customWidth="1"/>
    <col min="9734" max="9734" width="13.1796875" customWidth="1"/>
    <col min="9977" max="9977" width="2.54296875" customWidth="1"/>
    <col min="9978" max="9978" width="9.453125" bestFit="1" customWidth="1"/>
    <col min="9979" max="9979" width="28.26953125" customWidth="1"/>
    <col min="9984" max="9984" width="12" bestFit="1" customWidth="1"/>
    <col min="9985" max="9985" width="16.1796875" customWidth="1"/>
    <col min="9986" max="9986" width="15.26953125" customWidth="1"/>
    <col min="9987" max="9987" width="16.54296875" customWidth="1"/>
    <col min="9988" max="9989" width="15.7265625" customWidth="1"/>
    <col min="9990" max="9990" width="13.1796875" customWidth="1"/>
    <col min="10233" max="10233" width="2.54296875" customWidth="1"/>
    <col min="10234" max="10234" width="9.453125" bestFit="1" customWidth="1"/>
    <col min="10235" max="10235" width="28.26953125" customWidth="1"/>
    <col min="10240" max="10240" width="12" bestFit="1" customWidth="1"/>
    <col min="10241" max="10241" width="16.1796875" customWidth="1"/>
    <col min="10242" max="10242" width="15.26953125" customWidth="1"/>
    <col min="10243" max="10243" width="16.54296875" customWidth="1"/>
    <col min="10244" max="10245" width="15.7265625" customWidth="1"/>
    <col min="10246" max="10246" width="13.1796875" customWidth="1"/>
    <col min="10489" max="10489" width="2.54296875" customWidth="1"/>
    <col min="10490" max="10490" width="9.453125" bestFit="1" customWidth="1"/>
    <col min="10491" max="10491" width="28.26953125" customWidth="1"/>
    <col min="10496" max="10496" width="12" bestFit="1" customWidth="1"/>
    <col min="10497" max="10497" width="16.1796875" customWidth="1"/>
    <col min="10498" max="10498" width="15.26953125" customWidth="1"/>
    <col min="10499" max="10499" width="16.54296875" customWidth="1"/>
    <col min="10500" max="10501" width="15.7265625" customWidth="1"/>
    <col min="10502" max="10502" width="13.1796875" customWidth="1"/>
    <col min="10745" max="10745" width="2.54296875" customWidth="1"/>
    <col min="10746" max="10746" width="9.453125" bestFit="1" customWidth="1"/>
    <col min="10747" max="10747" width="28.26953125" customWidth="1"/>
    <col min="10752" max="10752" width="12" bestFit="1" customWidth="1"/>
    <col min="10753" max="10753" width="16.1796875" customWidth="1"/>
    <col min="10754" max="10754" width="15.26953125" customWidth="1"/>
    <col min="10755" max="10755" width="16.54296875" customWidth="1"/>
    <col min="10756" max="10757" width="15.7265625" customWidth="1"/>
    <col min="10758" max="10758" width="13.1796875" customWidth="1"/>
    <col min="11001" max="11001" width="2.54296875" customWidth="1"/>
    <col min="11002" max="11002" width="9.453125" bestFit="1" customWidth="1"/>
    <col min="11003" max="11003" width="28.26953125" customWidth="1"/>
    <col min="11008" max="11008" width="12" bestFit="1" customWidth="1"/>
    <col min="11009" max="11009" width="16.1796875" customWidth="1"/>
    <col min="11010" max="11010" width="15.26953125" customWidth="1"/>
    <col min="11011" max="11011" width="16.54296875" customWidth="1"/>
    <col min="11012" max="11013" width="15.7265625" customWidth="1"/>
    <col min="11014" max="11014" width="13.1796875" customWidth="1"/>
    <col min="11257" max="11257" width="2.54296875" customWidth="1"/>
    <col min="11258" max="11258" width="9.453125" bestFit="1" customWidth="1"/>
    <col min="11259" max="11259" width="28.26953125" customWidth="1"/>
    <col min="11264" max="11264" width="12" bestFit="1" customWidth="1"/>
    <col min="11265" max="11265" width="16.1796875" customWidth="1"/>
    <col min="11266" max="11266" width="15.26953125" customWidth="1"/>
    <col min="11267" max="11267" width="16.54296875" customWidth="1"/>
    <col min="11268" max="11269" width="15.7265625" customWidth="1"/>
    <col min="11270" max="11270" width="13.1796875" customWidth="1"/>
    <col min="11513" max="11513" width="2.54296875" customWidth="1"/>
    <col min="11514" max="11514" width="9.453125" bestFit="1" customWidth="1"/>
    <col min="11515" max="11515" width="28.26953125" customWidth="1"/>
    <col min="11520" max="11520" width="12" bestFit="1" customWidth="1"/>
    <col min="11521" max="11521" width="16.1796875" customWidth="1"/>
    <col min="11522" max="11522" width="15.26953125" customWidth="1"/>
    <col min="11523" max="11523" width="16.54296875" customWidth="1"/>
    <col min="11524" max="11525" width="15.7265625" customWidth="1"/>
    <col min="11526" max="11526" width="13.1796875" customWidth="1"/>
    <col min="11769" max="11769" width="2.54296875" customWidth="1"/>
    <col min="11770" max="11770" width="9.453125" bestFit="1" customWidth="1"/>
    <col min="11771" max="11771" width="28.26953125" customWidth="1"/>
    <col min="11776" max="11776" width="12" bestFit="1" customWidth="1"/>
    <col min="11777" max="11777" width="16.1796875" customWidth="1"/>
    <col min="11778" max="11778" width="15.26953125" customWidth="1"/>
    <col min="11779" max="11779" width="16.54296875" customWidth="1"/>
    <col min="11780" max="11781" width="15.7265625" customWidth="1"/>
    <col min="11782" max="11782" width="13.1796875" customWidth="1"/>
    <col min="12025" max="12025" width="2.54296875" customWidth="1"/>
    <col min="12026" max="12026" width="9.453125" bestFit="1" customWidth="1"/>
    <col min="12027" max="12027" width="28.26953125" customWidth="1"/>
    <col min="12032" max="12032" width="12" bestFit="1" customWidth="1"/>
    <col min="12033" max="12033" width="16.1796875" customWidth="1"/>
    <col min="12034" max="12034" width="15.26953125" customWidth="1"/>
    <col min="12035" max="12035" width="16.54296875" customWidth="1"/>
    <col min="12036" max="12037" width="15.7265625" customWidth="1"/>
    <col min="12038" max="12038" width="13.1796875" customWidth="1"/>
    <col min="12281" max="12281" width="2.54296875" customWidth="1"/>
    <col min="12282" max="12282" width="9.453125" bestFit="1" customWidth="1"/>
    <col min="12283" max="12283" width="28.26953125" customWidth="1"/>
    <col min="12288" max="12288" width="12" bestFit="1" customWidth="1"/>
    <col min="12289" max="12289" width="16.1796875" customWidth="1"/>
    <col min="12290" max="12290" width="15.26953125" customWidth="1"/>
    <col min="12291" max="12291" width="16.54296875" customWidth="1"/>
    <col min="12292" max="12293" width="15.7265625" customWidth="1"/>
    <col min="12294" max="12294" width="13.1796875" customWidth="1"/>
    <col min="12537" max="12537" width="2.54296875" customWidth="1"/>
    <col min="12538" max="12538" width="9.453125" bestFit="1" customWidth="1"/>
    <col min="12539" max="12539" width="28.26953125" customWidth="1"/>
    <col min="12544" max="12544" width="12" bestFit="1" customWidth="1"/>
    <col min="12545" max="12545" width="16.1796875" customWidth="1"/>
    <col min="12546" max="12546" width="15.26953125" customWidth="1"/>
    <col min="12547" max="12547" width="16.54296875" customWidth="1"/>
    <col min="12548" max="12549" width="15.7265625" customWidth="1"/>
    <col min="12550" max="12550" width="13.1796875" customWidth="1"/>
    <col min="12793" max="12793" width="2.54296875" customWidth="1"/>
    <col min="12794" max="12794" width="9.453125" bestFit="1" customWidth="1"/>
    <col min="12795" max="12795" width="28.26953125" customWidth="1"/>
    <col min="12800" max="12800" width="12" bestFit="1" customWidth="1"/>
    <col min="12801" max="12801" width="16.1796875" customWidth="1"/>
    <col min="12802" max="12802" width="15.26953125" customWidth="1"/>
    <col min="12803" max="12803" width="16.54296875" customWidth="1"/>
    <col min="12804" max="12805" width="15.7265625" customWidth="1"/>
    <col min="12806" max="12806" width="13.1796875" customWidth="1"/>
    <col min="13049" max="13049" width="2.54296875" customWidth="1"/>
    <col min="13050" max="13050" width="9.453125" bestFit="1" customWidth="1"/>
    <col min="13051" max="13051" width="28.26953125" customWidth="1"/>
    <col min="13056" max="13056" width="12" bestFit="1" customWidth="1"/>
    <col min="13057" max="13057" width="16.1796875" customWidth="1"/>
    <col min="13058" max="13058" width="15.26953125" customWidth="1"/>
    <col min="13059" max="13059" width="16.54296875" customWidth="1"/>
    <col min="13060" max="13061" width="15.7265625" customWidth="1"/>
    <col min="13062" max="13062" width="13.1796875" customWidth="1"/>
    <col min="13305" max="13305" width="2.54296875" customWidth="1"/>
    <col min="13306" max="13306" width="9.453125" bestFit="1" customWidth="1"/>
    <col min="13307" max="13307" width="28.26953125" customWidth="1"/>
    <col min="13312" max="13312" width="12" bestFit="1" customWidth="1"/>
    <col min="13313" max="13313" width="16.1796875" customWidth="1"/>
    <col min="13314" max="13314" width="15.26953125" customWidth="1"/>
    <col min="13315" max="13315" width="16.54296875" customWidth="1"/>
    <col min="13316" max="13317" width="15.7265625" customWidth="1"/>
    <col min="13318" max="13318" width="13.1796875" customWidth="1"/>
    <col min="13561" max="13561" width="2.54296875" customWidth="1"/>
    <col min="13562" max="13562" width="9.453125" bestFit="1" customWidth="1"/>
    <col min="13563" max="13563" width="28.26953125" customWidth="1"/>
    <col min="13568" max="13568" width="12" bestFit="1" customWidth="1"/>
    <col min="13569" max="13569" width="16.1796875" customWidth="1"/>
    <col min="13570" max="13570" width="15.26953125" customWidth="1"/>
    <col min="13571" max="13571" width="16.54296875" customWidth="1"/>
    <col min="13572" max="13573" width="15.7265625" customWidth="1"/>
    <col min="13574" max="13574" width="13.1796875" customWidth="1"/>
    <col min="13817" max="13817" width="2.54296875" customWidth="1"/>
    <col min="13818" max="13818" width="9.453125" bestFit="1" customWidth="1"/>
    <col min="13819" max="13819" width="28.26953125" customWidth="1"/>
    <col min="13824" max="13824" width="12" bestFit="1" customWidth="1"/>
    <col min="13825" max="13825" width="16.1796875" customWidth="1"/>
    <col min="13826" max="13826" width="15.26953125" customWidth="1"/>
    <col min="13827" max="13827" width="16.54296875" customWidth="1"/>
    <col min="13828" max="13829" width="15.7265625" customWidth="1"/>
    <col min="13830" max="13830" width="13.1796875" customWidth="1"/>
    <col min="14073" max="14073" width="2.54296875" customWidth="1"/>
    <col min="14074" max="14074" width="9.453125" bestFit="1" customWidth="1"/>
    <col min="14075" max="14075" width="28.26953125" customWidth="1"/>
    <col min="14080" max="14080" width="12" bestFit="1" customWidth="1"/>
    <col min="14081" max="14081" width="16.1796875" customWidth="1"/>
    <col min="14082" max="14082" width="15.26953125" customWidth="1"/>
    <col min="14083" max="14083" width="16.54296875" customWidth="1"/>
    <col min="14084" max="14085" width="15.7265625" customWidth="1"/>
    <col min="14086" max="14086" width="13.1796875" customWidth="1"/>
    <col min="14329" max="14329" width="2.54296875" customWidth="1"/>
    <col min="14330" max="14330" width="9.453125" bestFit="1" customWidth="1"/>
    <col min="14331" max="14331" width="28.26953125" customWidth="1"/>
    <col min="14336" max="14336" width="12" bestFit="1" customWidth="1"/>
    <col min="14337" max="14337" width="16.1796875" customWidth="1"/>
    <col min="14338" max="14338" width="15.26953125" customWidth="1"/>
    <col min="14339" max="14339" width="16.54296875" customWidth="1"/>
    <col min="14340" max="14341" width="15.7265625" customWidth="1"/>
    <col min="14342" max="14342" width="13.1796875" customWidth="1"/>
    <col min="14585" max="14585" width="2.54296875" customWidth="1"/>
    <col min="14586" max="14586" width="9.453125" bestFit="1" customWidth="1"/>
    <col min="14587" max="14587" width="28.26953125" customWidth="1"/>
    <col min="14592" max="14592" width="12" bestFit="1" customWidth="1"/>
    <col min="14593" max="14593" width="16.1796875" customWidth="1"/>
    <col min="14594" max="14594" width="15.26953125" customWidth="1"/>
    <col min="14595" max="14595" width="16.54296875" customWidth="1"/>
    <col min="14596" max="14597" width="15.7265625" customWidth="1"/>
    <col min="14598" max="14598" width="13.1796875" customWidth="1"/>
    <col min="14841" max="14841" width="2.54296875" customWidth="1"/>
    <col min="14842" max="14842" width="9.453125" bestFit="1" customWidth="1"/>
    <col min="14843" max="14843" width="28.26953125" customWidth="1"/>
    <col min="14848" max="14848" width="12" bestFit="1" customWidth="1"/>
    <col min="14849" max="14849" width="16.1796875" customWidth="1"/>
    <col min="14850" max="14850" width="15.26953125" customWidth="1"/>
    <col min="14851" max="14851" width="16.54296875" customWidth="1"/>
    <col min="14852" max="14853" width="15.7265625" customWidth="1"/>
    <col min="14854" max="14854" width="13.1796875" customWidth="1"/>
    <col min="15097" max="15097" width="2.54296875" customWidth="1"/>
    <col min="15098" max="15098" width="9.453125" bestFit="1" customWidth="1"/>
    <col min="15099" max="15099" width="28.26953125" customWidth="1"/>
    <col min="15104" max="15104" width="12" bestFit="1" customWidth="1"/>
    <col min="15105" max="15105" width="16.1796875" customWidth="1"/>
    <col min="15106" max="15106" width="15.26953125" customWidth="1"/>
    <col min="15107" max="15107" width="16.54296875" customWidth="1"/>
    <col min="15108" max="15109" width="15.7265625" customWidth="1"/>
    <col min="15110" max="15110" width="13.1796875" customWidth="1"/>
    <col min="15353" max="15353" width="2.54296875" customWidth="1"/>
    <col min="15354" max="15354" width="9.453125" bestFit="1" customWidth="1"/>
    <col min="15355" max="15355" width="28.26953125" customWidth="1"/>
    <col min="15360" max="15360" width="12" bestFit="1" customWidth="1"/>
    <col min="15361" max="15361" width="16.1796875" customWidth="1"/>
    <col min="15362" max="15362" width="15.26953125" customWidth="1"/>
    <col min="15363" max="15363" width="16.54296875" customWidth="1"/>
    <col min="15364" max="15365" width="15.7265625" customWidth="1"/>
    <col min="15366" max="15366" width="13.1796875" customWidth="1"/>
    <col min="15609" max="15609" width="2.54296875" customWidth="1"/>
    <col min="15610" max="15610" width="9.453125" bestFit="1" customWidth="1"/>
    <col min="15611" max="15611" width="28.26953125" customWidth="1"/>
    <col min="15616" max="15616" width="12" bestFit="1" customWidth="1"/>
    <col min="15617" max="15617" width="16.1796875" customWidth="1"/>
    <col min="15618" max="15618" width="15.26953125" customWidth="1"/>
    <col min="15619" max="15619" width="16.54296875" customWidth="1"/>
    <col min="15620" max="15621" width="15.7265625" customWidth="1"/>
    <col min="15622" max="15622" width="13.1796875" customWidth="1"/>
    <col min="15865" max="15865" width="2.54296875" customWidth="1"/>
    <col min="15866" max="15866" width="9.453125" bestFit="1" customWidth="1"/>
    <col min="15867" max="15867" width="28.26953125" customWidth="1"/>
    <col min="15872" max="15872" width="12" bestFit="1" customWidth="1"/>
    <col min="15873" max="15873" width="16.1796875" customWidth="1"/>
    <col min="15874" max="15874" width="15.26953125" customWidth="1"/>
    <col min="15875" max="15875" width="16.54296875" customWidth="1"/>
    <col min="15876" max="15877" width="15.7265625" customWidth="1"/>
    <col min="15878" max="15878" width="13.1796875" customWidth="1"/>
    <col min="16121" max="16121" width="2.54296875" customWidth="1"/>
    <col min="16122" max="16122" width="9.453125" bestFit="1" customWidth="1"/>
    <col min="16123" max="16123" width="28.26953125" customWidth="1"/>
    <col min="16128" max="16128" width="12" bestFit="1" customWidth="1"/>
    <col min="16129" max="16129" width="16.1796875" customWidth="1"/>
    <col min="16130" max="16130" width="15.26953125" customWidth="1"/>
    <col min="16131" max="16131" width="16.54296875" customWidth="1"/>
    <col min="16132" max="16133" width="15.7265625" customWidth="1"/>
    <col min="16134" max="16134" width="13.1796875" customWidth="1"/>
  </cols>
  <sheetData>
    <row r="2" spans="1:14" ht="21" x14ac:dyDescent="0.5">
      <c r="A2" s="35"/>
      <c r="B2" s="42"/>
      <c r="C2" s="42"/>
    </row>
    <row r="3" spans="1:14" ht="4" customHeight="1" x14ac:dyDescent="0.35">
      <c r="A3" s="35"/>
      <c r="B3" s="38"/>
      <c r="C3" s="38"/>
    </row>
    <row r="4" spans="1:14" ht="23.25" customHeight="1" x14ac:dyDescent="0.35">
      <c r="A4" s="35"/>
      <c r="B4" s="36"/>
      <c r="C4" s="36"/>
    </row>
    <row r="5" spans="1:14" ht="15.5" x14ac:dyDescent="0.35">
      <c r="A5" s="167"/>
      <c r="B5" s="36"/>
      <c r="C5" s="36"/>
    </row>
    <row r="6" spans="1:14" x14ac:dyDescent="0.35">
      <c r="C6" s="261" t="s">
        <v>91</v>
      </c>
      <c r="D6" s="261"/>
      <c r="E6" s="261"/>
      <c r="F6" s="261"/>
      <c r="G6" s="261"/>
      <c r="H6" s="261"/>
      <c r="I6" s="154"/>
      <c r="J6" s="154"/>
      <c r="K6" s="154"/>
    </row>
    <row r="7" spans="1:14" ht="15" customHeight="1" x14ac:dyDescent="0.35">
      <c r="B7" s="258"/>
      <c r="C7" s="258"/>
      <c r="D7" s="153"/>
      <c r="E7" s="256" t="s">
        <v>93</v>
      </c>
      <c r="F7" s="257"/>
      <c r="G7" s="257"/>
    </row>
    <row r="8" spans="1:14" s="29" customFormat="1" ht="44" thickBot="1" x14ac:dyDescent="0.4">
      <c r="B8" s="31" t="s">
        <v>90</v>
      </c>
      <c r="C8" s="32" t="s">
        <v>20</v>
      </c>
      <c r="D8" s="32" t="s">
        <v>92</v>
      </c>
      <c r="E8" s="168" t="s">
        <v>94</v>
      </c>
      <c r="F8" s="168" t="s">
        <v>95</v>
      </c>
      <c r="G8" s="169" t="s">
        <v>96</v>
      </c>
      <c r="H8" s="32" t="s">
        <v>97</v>
      </c>
      <c r="I8" s="32" t="s">
        <v>98</v>
      </c>
      <c r="J8" s="32" t="s">
        <v>99</v>
      </c>
      <c r="K8" s="33" t="s">
        <v>101</v>
      </c>
    </row>
    <row r="9" spans="1:14" x14ac:dyDescent="0.35">
      <c r="B9" s="40" t="str">
        <f>'Custo variável'!$A8</f>
        <v>Arroz</v>
      </c>
      <c r="C9" s="40" t="str">
        <f>'Custo variável'!B8</f>
        <v>Quilo</v>
      </c>
      <c r="D9" s="136">
        <f>'Ponto de equilíbrio Produtos'!G8</f>
        <v>13.912727272727272</v>
      </c>
      <c r="E9" s="138">
        <v>2150</v>
      </c>
      <c r="F9" s="137">
        <f>(E9*12)/52</f>
        <v>496.15384615384613</v>
      </c>
      <c r="G9" s="46">
        <f>F9/'Ponto de equilíbrio Produtos'!$D$6</f>
        <v>99.230769230769226</v>
      </c>
      <c r="H9" s="43">
        <f>'Custo variável'!E8</f>
        <v>1000</v>
      </c>
      <c r="I9" s="43">
        <f t="shared" ref="I9:I23" si="0">E9*H9</f>
        <v>2150000</v>
      </c>
      <c r="J9" s="43">
        <f>I9-(E9*'Custo variável'!D8)</f>
        <v>645000</v>
      </c>
      <c r="K9" s="43">
        <f>J9-('Custos fixos mensais'!$G$36*'Ponto de equilíbrio Produtos'!D8)</f>
        <v>641918.65771812084</v>
      </c>
      <c r="L9" s="259" t="s">
        <v>100</v>
      </c>
      <c r="M9" s="260"/>
      <c r="N9" s="260"/>
    </row>
    <row r="10" spans="1:14" x14ac:dyDescent="0.35">
      <c r="B10" s="40" t="str">
        <f>'Custo variável'!$A9</f>
        <v>Açúcar</v>
      </c>
      <c r="C10" s="40" t="str">
        <f>'Custo variável'!B9</f>
        <v>Quilo</v>
      </c>
      <c r="D10" s="136">
        <f>'Ponto de equilíbrio Produtos'!G9</f>
        <v>11.130181818181818</v>
      </c>
      <c r="E10" s="139">
        <v>1400</v>
      </c>
      <c r="F10" s="137">
        <f t="shared" ref="F10:F23" si="1">(E10*12)/52</f>
        <v>323.07692307692309</v>
      </c>
      <c r="G10" s="46">
        <f>F10/'Ponto de equilíbrio Produtos'!$D$6</f>
        <v>64.615384615384613</v>
      </c>
      <c r="H10" s="43">
        <f>'Custo variável'!E9</f>
        <v>800</v>
      </c>
      <c r="I10" s="43">
        <f t="shared" si="0"/>
        <v>1120000</v>
      </c>
      <c r="J10" s="43">
        <f>I10-(E10*'Custo variável'!D9)</f>
        <v>280000</v>
      </c>
      <c r="K10" s="43">
        <f>J10-('Custos fixos mensais'!$G$36*'Ponto de equilíbrio Produtos'!D9)</f>
        <v>277534.92617449665</v>
      </c>
      <c r="L10" s="259"/>
      <c r="M10" s="260"/>
      <c r="N10" s="260"/>
    </row>
    <row r="11" spans="1:14" x14ac:dyDescent="0.35">
      <c r="B11" s="40" t="str">
        <f>'Custo variável'!$A10</f>
        <v xml:space="preserve">Ovos </v>
      </c>
      <c r="C11" s="40" t="str">
        <f>'Custo variável'!B10</f>
        <v>Unidades</v>
      </c>
      <c r="D11" s="136">
        <f>'Ponto de equilíbrio Produtos'!G10</f>
        <v>4.1738181818181816</v>
      </c>
      <c r="E11" s="139">
        <v>970</v>
      </c>
      <c r="F11" s="137">
        <f t="shared" si="1"/>
        <v>223.84615384615384</v>
      </c>
      <c r="G11" s="46">
        <f>F11/'Ponto de equilíbrio Produtos'!$D$6</f>
        <v>44.769230769230766</v>
      </c>
      <c r="H11" s="43">
        <f>'Custo variável'!E10</f>
        <v>150</v>
      </c>
      <c r="I11" s="43">
        <f t="shared" si="0"/>
        <v>145500</v>
      </c>
      <c r="J11" s="43">
        <f>I11-(E11*'Custo variável'!D10)</f>
        <v>77600</v>
      </c>
      <c r="K11" s="43">
        <f>J11-('Custos fixos mensais'!$G$36*'Ponto de equilíbrio Produtos'!D10)</f>
        <v>76675.597315436244</v>
      </c>
      <c r="L11" s="259"/>
      <c r="M11" s="260"/>
      <c r="N11" s="260"/>
    </row>
    <row r="12" spans="1:14" x14ac:dyDescent="0.35">
      <c r="B12" s="40" t="str">
        <f>'Custo variável'!$A11</f>
        <v>Óleo 1 litro</v>
      </c>
      <c r="C12" s="40" t="str">
        <f>'Custo variável'!B11</f>
        <v>Garrafas</v>
      </c>
      <c r="D12" s="136">
        <f>'Ponto de equilíbrio Produtos'!G11</f>
        <v>5.5650909090909089</v>
      </c>
      <c r="E12" s="139">
        <v>860</v>
      </c>
      <c r="F12" s="137">
        <f t="shared" si="1"/>
        <v>198.46153846153845</v>
      </c>
      <c r="G12" s="46">
        <f>F12/'Ponto de equilíbrio Produtos'!$D$6</f>
        <v>39.692307692307693</v>
      </c>
      <c r="H12" s="43">
        <f>'Custo variável'!E11</f>
        <v>1000</v>
      </c>
      <c r="I12" s="43">
        <f t="shared" si="0"/>
        <v>860000</v>
      </c>
      <c r="J12" s="43">
        <f>I12-(E12*'Custo variável'!D11)</f>
        <v>172000</v>
      </c>
      <c r="K12" s="43">
        <f>J12-('Custos fixos mensais'!$G$36*'Ponto de equilíbrio Produtos'!D11)</f>
        <v>170767.46308724832</v>
      </c>
      <c r="L12" s="259"/>
      <c r="M12" s="260"/>
      <c r="N12" s="260"/>
    </row>
    <row r="13" spans="1:14" x14ac:dyDescent="0.35">
      <c r="B13" s="40" t="str">
        <f>'Custo variável'!$A12</f>
        <v>Óleo 1/2 litro</v>
      </c>
      <c r="C13" s="40" t="str">
        <f>'Custo variável'!B12</f>
        <v>Garrafas</v>
      </c>
      <c r="D13" s="136">
        <f>'Ponto de equilíbrio Produtos'!G12</f>
        <v>6.6781090909090901</v>
      </c>
      <c r="E13" s="139">
        <v>1300</v>
      </c>
      <c r="F13" s="137">
        <f t="shared" si="1"/>
        <v>300</v>
      </c>
      <c r="G13" s="46">
        <f>F13/'Ponto de equilíbrio Produtos'!$D$6</f>
        <v>60</v>
      </c>
      <c r="H13" s="43">
        <f>'Custo variável'!E12</f>
        <v>600</v>
      </c>
      <c r="I13" s="43">
        <f t="shared" si="0"/>
        <v>780000</v>
      </c>
      <c r="J13" s="43">
        <f>I13-(E13*'Custo variável'!D12)</f>
        <v>260000</v>
      </c>
      <c r="K13" s="43">
        <f>J13-('Custos fixos mensais'!$G$36*'Ponto de equilíbrio Produtos'!D12)</f>
        <v>258520.95570469799</v>
      </c>
      <c r="L13" s="259"/>
      <c r="M13" s="260"/>
      <c r="N13" s="260"/>
    </row>
    <row r="14" spans="1:14" x14ac:dyDescent="0.35">
      <c r="B14" s="40">
        <f>'Custo variável'!$A13</f>
        <v>0</v>
      </c>
      <c r="C14" s="40">
        <f>'Custo variável'!B13</f>
        <v>0</v>
      </c>
      <c r="D14" s="136">
        <f>'Ponto de equilíbrio Produtos'!G13</f>
        <v>0</v>
      </c>
      <c r="E14" s="139">
        <v>0</v>
      </c>
      <c r="F14" s="137">
        <f t="shared" si="1"/>
        <v>0</v>
      </c>
      <c r="G14" s="46">
        <f>F14/'Ponto de equilíbrio Produtos'!$D$6</f>
        <v>0</v>
      </c>
      <c r="H14" s="43">
        <f>'Custo variável'!E13</f>
        <v>0</v>
      </c>
      <c r="I14" s="43">
        <f t="shared" si="0"/>
        <v>0</v>
      </c>
      <c r="J14" s="43">
        <f>I14-(E14*'Custo variável'!D13)</f>
        <v>0</v>
      </c>
      <c r="K14" s="43">
        <f>J14-('Custos fixos mensais'!$G$36*'Ponto de equilíbrio Produtos'!D13)</f>
        <v>0</v>
      </c>
      <c r="L14" s="259"/>
      <c r="M14" s="260"/>
      <c r="N14" s="260"/>
    </row>
    <row r="15" spans="1:14" x14ac:dyDescent="0.35">
      <c r="B15" s="40">
        <f>'Custo variável'!$A14</f>
        <v>0</v>
      </c>
      <c r="C15" s="40">
        <f>'Custo variável'!B14</f>
        <v>0</v>
      </c>
      <c r="D15" s="136">
        <f>'Ponto de equilíbrio Produtos'!G14</f>
        <v>0</v>
      </c>
      <c r="E15" s="139">
        <v>0</v>
      </c>
      <c r="F15" s="137">
        <f t="shared" si="1"/>
        <v>0</v>
      </c>
      <c r="G15" s="46">
        <f>F15/'Ponto de equilíbrio Produtos'!$D$6</f>
        <v>0</v>
      </c>
      <c r="H15" s="43">
        <f>'Custo variável'!E14</f>
        <v>0</v>
      </c>
      <c r="I15" s="43">
        <f t="shared" si="0"/>
        <v>0</v>
      </c>
      <c r="J15" s="43">
        <f>I15-(E15*'Custo variável'!D14)</f>
        <v>0</v>
      </c>
      <c r="K15" s="43">
        <f>J15-('Custos fixos mensais'!$G$36*'Ponto de equilíbrio Produtos'!D14)</f>
        <v>0</v>
      </c>
      <c r="L15" s="259"/>
      <c r="M15" s="260"/>
      <c r="N15" s="260"/>
    </row>
    <row r="16" spans="1:14" x14ac:dyDescent="0.35">
      <c r="B16" s="40">
        <f>'Custo variável'!$A15</f>
        <v>0</v>
      </c>
      <c r="C16" s="40">
        <f>'Custo variável'!B15</f>
        <v>0</v>
      </c>
      <c r="D16" s="136">
        <f>'Ponto de equilíbrio Produtos'!G15</f>
        <v>0</v>
      </c>
      <c r="E16" s="139">
        <v>0</v>
      </c>
      <c r="F16" s="137">
        <f t="shared" si="1"/>
        <v>0</v>
      </c>
      <c r="G16" s="46">
        <f>F16/'Ponto de equilíbrio Produtos'!$D$6</f>
        <v>0</v>
      </c>
      <c r="H16" s="43">
        <f>'Custo variável'!E15</f>
        <v>0</v>
      </c>
      <c r="I16" s="43">
        <f t="shared" si="0"/>
        <v>0</v>
      </c>
      <c r="J16" s="43">
        <f>I16-(E16*'Custo variável'!D15)</f>
        <v>0</v>
      </c>
      <c r="K16" s="43">
        <f>J16-('Custos fixos mensais'!$G$36*'Ponto de equilíbrio Produtos'!D15)</f>
        <v>0</v>
      </c>
    </row>
    <row r="17" spans="2:11" x14ac:dyDescent="0.35">
      <c r="B17" s="40">
        <f>'Custo variável'!$A16</f>
        <v>0</v>
      </c>
      <c r="C17" s="40">
        <f>'Custo variável'!B16</f>
        <v>0</v>
      </c>
      <c r="D17" s="136">
        <f>'Ponto de equilíbrio Produtos'!G16</f>
        <v>0</v>
      </c>
      <c r="E17" s="139">
        <v>0</v>
      </c>
      <c r="F17" s="137">
        <f t="shared" si="1"/>
        <v>0</v>
      </c>
      <c r="G17" s="46">
        <f>F17/'Ponto de equilíbrio Produtos'!$D$6</f>
        <v>0</v>
      </c>
      <c r="H17" s="43">
        <f>'Custo variável'!E16</f>
        <v>0</v>
      </c>
      <c r="I17" s="43">
        <f t="shared" si="0"/>
        <v>0</v>
      </c>
      <c r="J17" s="43">
        <f>I17-(E17*'Custo variável'!D16)</f>
        <v>0</v>
      </c>
      <c r="K17" s="43">
        <f>J17-('Custos fixos mensais'!$G$36*'Ponto de equilíbrio Produtos'!D16)</f>
        <v>0</v>
      </c>
    </row>
    <row r="18" spans="2:11" x14ac:dyDescent="0.35">
      <c r="B18" s="40">
        <f>'Custo variável'!$A17</f>
        <v>0</v>
      </c>
      <c r="C18" s="40">
        <f>'Custo variável'!B17</f>
        <v>0</v>
      </c>
      <c r="D18" s="136">
        <f>'Ponto de equilíbrio Produtos'!G17</f>
        <v>0</v>
      </c>
      <c r="E18" s="139">
        <v>0</v>
      </c>
      <c r="F18" s="137">
        <f t="shared" si="1"/>
        <v>0</v>
      </c>
      <c r="G18" s="46">
        <f>F18/'Ponto de equilíbrio Produtos'!$D$6</f>
        <v>0</v>
      </c>
      <c r="H18" s="43">
        <f>'Custo variável'!E17</f>
        <v>0</v>
      </c>
      <c r="I18" s="43">
        <f t="shared" si="0"/>
        <v>0</v>
      </c>
      <c r="J18" s="43">
        <f>I18-(E18*'Custo variável'!D17)</f>
        <v>0</v>
      </c>
      <c r="K18" s="43">
        <f>J18-('Custos fixos mensais'!$G$36*'Ponto de equilíbrio Produtos'!D17)</f>
        <v>0</v>
      </c>
    </row>
    <row r="19" spans="2:11" x14ac:dyDescent="0.35">
      <c r="B19" s="40">
        <f>'Custo variável'!$A18</f>
        <v>0</v>
      </c>
      <c r="C19" s="40">
        <f>'Custo variável'!B18</f>
        <v>0</v>
      </c>
      <c r="D19" s="136">
        <f>'Ponto de equilíbrio Produtos'!G18</f>
        <v>0</v>
      </c>
      <c r="E19" s="139">
        <v>0</v>
      </c>
      <c r="F19" s="137">
        <f t="shared" si="1"/>
        <v>0</v>
      </c>
      <c r="G19" s="46">
        <f>F19/'Ponto de equilíbrio Produtos'!$D$6</f>
        <v>0</v>
      </c>
      <c r="H19" s="43">
        <f>'Custo variável'!E18</f>
        <v>0</v>
      </c>
      <c r="I19" s="43">
        <f t="shared" si="0"/>
        <v>0</v>
      </c>
      <c r="J19" s="43">
        <f>I19-(E19*'Custo variável'!D18)</f>
        <v>0</v>
      </c>
      <c r="K19" s="43">
        <f>J19-('Custos fixos mensais'!$G$36*'Ponto de equilíbrio Produtos'!D18)</f>
        <v>0</v>
      </c>
    </row>
    <row r="20" spans="2:11" x14ac:dyDescent="0.35">
      <c r="B20" s="40">
        <f>'Custo variável'!$A19</f>
        <v>0</v>
      </c>
      <c r="C20" s="40">
        <f>'Custo variável'!B19</f>
        <v>0</v>
      </c>
      <c r="D20" s="136">
        <f>'Ponto de equilíbrio Produtos'!G19</f>
        <v>0</v>
      </c>
      <c r="E20" s="139">
        <v>0</v>
      </c>
      <c r="F20" s="137">
        <f t="shared" si="1"/>
        <v>0</v>
      </c>
      <c r="G20" s="46">
        <f>F20/'Ponto de equilíbrio Produtos'!$D$6</f>
        <v>0</v>
      </c>
      <c r="H20" s="43">
        <f>'Custo variável'!E19</f>
        <v>0</v>
      </c>
      <c r="I20" s="43">
        <f t="shared" si="0"/>
        <v>0</v>
      </c>
      <c r="J20" s="43">
        <f>I20-(E20*'Custo variável'!D19)</f>
        <v>0</v>
      </c>
      <c r="K20" s="43">
        <f>J20-('Custos fixos mensais'!$G$36*'Ponto de equilíbrio Produtos'!D19)</f>
        <v>0</v>
      </c>
    </row>
    <row r="21" spans="2:11" x14ac:dyDescent="0.35">
      <c r="B21" s="40">
        <f>'Custo variável'!$A20</f>
        <v>0</v>
      </c>
      <c r="C21" s="40">
        <f>'Custo variável'!B20</f>
        <v>0</v>
      </c>
      <c r="D21" s="136">
        <f>'Ponto de equilíbrio Produtos'!G20</f>
        <v>0</v>
      </c>
      <c r="E21" s="139">
        <v>0</v>
      </c>
      <c r="F21" s="137">
        <f t="shared" si="1"/>
        <v>0</v>
      </c>
      <c r="G21" s="46">
        <f>F21/'Ponto de equilíbrio Produtos'!$D$6</f>
        <v>0</v>
      </c>
      <c r="H21" s="43">
        <f>'Custo variável'!E20</f>
        <v>0</v>
      </c>
      <c r="I21" s="43">
        <f t="shared" si="0"/>
        <v>0</v>
      </c>
      <c r="J21" s="43">
        <f>I21-(E21*'Custo variável'!D20)</f>
        <v>0</v>
      </c>
      <c r="K21" s="43">
        <f>J21-('Custos fixos mensais'!$G$36*'Ponto de equilíbrio Produtos'!D20)</f>
        <v>0</v>
      </c>
    </row>
    <row r="22" spans="2:11" x14ac:dyDescent="0.35">
      <c r="B22" s="40">
        <f>'Custo variável'!$A21</f>
        <v>0</v>
      </c>
      <c r="C22" s="40">
        <f>'Custo variável'!B21</f>
        <v>0</v>
      </c>
      <c r="D22" s="136">
        <f>'Ponto de equilíbrio Produtos'!G21</f>
        <v>0</v>
      </c>
      <c r="E22" s="139">
        <v>0</v>
      </c>
      <c r="F22" s="137">
        <f t="shared" si="1"/>
        <v>0</v>
      </c>
      <c r="G22" s="46">
        <f>F22/'Ponto de equilíbrio Produtos'!$D$6</f>
        <v>0</v>
      </c>
      <c r="H22" s="43">
        <f>'Custo variável'!E21</f>
        <v>0</v>
      </c>
      <c r="I22" s="43">
        <f t="shared" si="0"/>
        <v>0</v>
      </c>
      <c r="J22" s="43">
        <f>I22-(E22*'Custo variável'!D21)</f>
        <v>0</v>
      </c>
      <c r="K22" s="43">
        <f>J22-('Custos fixos mensais'!$G$36*'Ponto de equilíbrio Produtos'!D21)</f>
        <v>0</v>
      </c>
    </row>
    <row r="23" spans="2:11" ht="15" thickBot="1" x14ac:dyDescent="0.4">
      <c r="B23" s="40">
        <f>'Custo variável'!$A22</f>
        <v>0</v>
      </c>
      <c r="C23" s="40">
        <f>'Custo variável'!B22</f>
        <v>0</v>
      </c>
      <c r="D23" s="136">
        <f>'Ponto de equilíbrio Produtos'!G22</f>
        <v>0</v>
      </c>
      <c r="E23" s="140">
        <v>0</v>
      </c>
      <c r="F23" s="137">
        <f t="shared" si="1"/>
        <v>0</v>
      </c>
      <c r="G23" s="46">
        <f>F23/'Ponto de equilíbrio Produtos'!$D$6</f>
        <v>0</v>
      </c>
      <c r="H23" s="43">
        <f>'Custo variável'!E22</f>
        <v>0</v>
      </c>
      <c r="I23" s="43">
        <f t="shared" si="0"/>
        <v>0</v>
      </c>
      <c r="J23" s="43">
        <f>I23-(E23*'Custo variável'!D22)</f>
        <v>0</v>
      </c>
      <c r="K23" s="43">
        <f>J23-('Custos fixos mensais'!$G$36*'Ponto de equilíbrio Produtos'!D22)</f>
        <v>0</v>
      </c>
    </row>
    <row r="24" spans="2:11" x14ac:dyDescent="0.35">
      <c r="D24" s="41"/>
      <c r="E24" s="41"/>
      <c r="F24" s="41"/>
      <c r="G24" s="41"/>
      <c r="H24" s="44" t="s">
        <v>8</v>
      </c>
      <c r="I24" s="43">
        <f>SUM(I9:I23)</f>
        <v>5055500</v>
      </c>
      <c r="J24" s="43">
        <f>SUM(J9:J23)</f>
        <v>1434600</v>
      </c>
      <c r="K24" s="45">
        <f>SUM(K9:K23)</f>
        <v>1425417.6</v>
      </c>
    </row>
    <row r="25" spans="2:11" x14ac:dyDescent="0.35">
      <c r="D25" s="30"/>
      <c r="E25" s="30"/>
      <c r="F25" s="30"/>
      <c r="G25" s="30"/>
      <c r="H25" s="37"/>
    </row>
    <row r="26" spans="2:11" x14ac:dyDescent="0.35">
      <c r="D26" s="30"/>
      <c r="E26" s="30"/>
      <c r="F26" s="30"/>
      <c r="G26" s="30"/>
      <c r="H26" s="37"/>
    </row>
    <row r="27" spans="2:11" x14ac:dyDescent="0.35">
      <c r="D27" s="30"/>
      <c r="E27" s="30"/>
      <c r="F27" s="30"/>
      <c r="G27" s="30"/>
      <c r="H27" s="37"/>
    </row>
    <row r="28" spans="2:11" x14ac:dyDescent="0.35">
      <c r="D28" s="30"/>
      <c r="E28" s="30"/>
      <c r="F28" s="30"/>
      <c r="G28" s="30"/>
      <c r="H28" s="37"/>
    </row>
    <row r="29" spans="2:11" x14ac:dyDescent="0.35">
      <c r="D29" s="30"/>
      <c r="E29" s="30"/>
      <c r="F29" s="30"/>
      <c r="G29" s="30"/>
      <c r="H29" s="37"/>
    </row>
    <row r="30" spans="2:11" x14ac:dyDescent="0.35">
      <c r="D30" s="30"/>
      <c r="E30" s="30"/>
      <c r="F30" s="30"/>
      <c r="G30" s="30"/>
      <c r="H30" s="37"/>
    </row>
    <row r="31" spans="2:11" x14ac:dyDescent="0.35">
      <c r="H31" s="39"/>
    </row>
  </sheetData>
  <sheetProtection algorithmName="SHA-512" hashValue="j1Gf7L5NnUPIBHXleVMDf/2qxfLpJWezjVvQk/e6B1WSGRnMic7ciUkOgyaM8gkkhEo59qbskcH2kCHJ0UyoUQ==" saltValue="2YwD00H2zT81SM7qgm+Gyw==" spinCount="100000" sheet="1" objects="1" scenarios="1"/>
  <mergeCells count="4">
    <mergeCell ref="E7:G7"/>
    <mergeCell ref="B7:C7"/>
    <mergeCell ref="L9:N15"/>
    <mergeCell ref="C6:H6"/>
  </mergeCells>
  <conditionalFormatting sqref="K9:K23">
    <cfRule type="colorScale" priority="6">
      <colorScale>
        <cfvo type="min"/>
        <cfvo type="percentile" val="50"/>
        <cfvo type="max"/>
        <color rgb="FFF8696B"/>
        <color rgb="FFFFEB84"/>
        <color rgb="FF63BE7B"/>
      </colorScale>
    </cfRule>
  </conditionalFormatting>
  <pageMargins left="0.7" right="0.7" top="0.75" bottom="0.75" header="0.3" footer="0.3"/>
  <pageSetup paperSize="9" orientation="portrait" verticalDpi="0"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Indicações</vt:lpstr>
      <vt:lpstr>Custo variável</vt:lpstr>
      <vt:lpstr>Custos fixos mensais</vt:lpstr>
      <vt:lpstr>Ponto de equilíbrio dinheiro</vt:lpstr>
      <vt:lpstr>Ponto de equilíbrio Produtos</vt:lpstr>
      <vt:lpstr>Orçamento de vendas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Luis</dc:creator>
  <cp:lastModifiedBy>Avelina Lopes</cp:lastModifiedBy>
  <dcterms:created xsi:type="dcterms:W3CDTF">2016-12-05T15:01:39Z</dcterms:created>
  <dcterms:modified xsi:type="dcterms:W3CDTF">2022-08-18T23:17:52Z</dcterms:modified>
</cp:coreProperties>
</file>